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<sst xmlns="http://schemas.openxmlformats.org/spreadsheetml/2006/main" count="1998" uniqueCount="697">
  <si>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</si>
  <si>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</si>
  <si>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</si>
  <si>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</si>
  <si>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</si>
  <si>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</si>
  <si>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</si>
  <si>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</si>
  <si>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</si>
  <si>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</si>
  <si>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</si>
  <si>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"ЕТИК ФИНАНС" АД</t>
  </si>
  <si>
    <t>Тип лице:</t>
  </si>
  <si>
    <t>Публично дружество</t>
  </si>
  <si>
    <t>ЕИК:</t>
  </si>
  <si>
    <t>201164403</t>
  </si>
  <si>
    <t>Представляващ/и:</t>
  </si>
  <si>
    <t>Гинка Милушева-Калайджиева и Георги Христов Палешников</t>
  </si>
  <si>
    <t>Начин на представляване:</t>
  </si>
  <si>
    <t>Изпълнителен директор</t>
  </si>
  <si>
    <t>Адрес на управление:</t>
  </si>
  <si>
    <t>гр.Пловдив  ул.Христо Ботев №27 А</t>
  </si>
  <si>
    <t>Адрес за кореспонденция:</t>
  </si>
  <si>
    <t>Телефон:</t>
  </si>
  <si>
    <t>032/585 886</t>
  </si>
  <si>
    <t>Факс:</t>
  </si>
  <si>
    <t>E-mail:</t>
  </si>
  <si>
    <t>efinance.office@gmail.com</t>
  </si>
  <si>
    <t>Уеб сайт:</t>
  </si>
  <si>
    <t>www.efinance.bg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</si>
  <si>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</si>
  <si>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</si>
  <si>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</si>
  <si>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</si>
  <si>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</si>
  <si>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</si>
  <si>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</si>
  <si>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</si>
  <si>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</si>
  <si>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</si>
  <si>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</si>
  <si>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</si>
  <si>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</si>
  <si>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</si>
  <si>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</si>
  <si>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</si>
  <si>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</si>
  <si>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</si>
  <si>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</si>
  <si>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</si>
  <si>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</si>
  <si>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</si>
  <si>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</si>
  <si>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</si>
  <si>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</si>
  <si>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</si>
  <si>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</si>
  <si>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</si>
  <si>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</si>
  <si>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</si>
  <si>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</si>
  <si>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</si>
  <si>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</si>
  <si>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</si>
  <si>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</si>
  <si>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</si>
  <si>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</si>
  <si>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</si>
  <si>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</si>
  <si>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</si>
  <si>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</si>
  <si>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</si>
  <si>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</si>
  <si>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</si>
  <si>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</si>
  <si>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</si>
  <si>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</si>
  <si>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</si>
  <si>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</si>
  <si>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</si>
  <si>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</si>
  <si>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</si>
  <si>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</si>
  <si>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</si>
  <si>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</si>
  <si>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</si>
  <si>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</si>
  <si>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</si>
  <si>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</si>
  <si>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</si>
  <si>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</si>
  <si>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</si>
  <si>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</si>
  <si>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</si>
  <si>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</si>
  <si>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</si>
  <si>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</si>
  <si>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</si>
  <si>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</si>
  <si>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</si>
  <si>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</si>
  <si>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</si>
  <si>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</si>
  <si>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</si>
  <si>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</si>
  <si>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</si>
  <si>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</si>
  <si>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</si>
  <si>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</si>
  <si>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</si>
  <si>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</si>
  <si>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</si>
  <si>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</si>
  <si>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</si>
  <si>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</si>
  <si>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</si>
  <si>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</si>
  <si>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</si>
  <si>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</si>
  <si>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</si>
  <si>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</si>
  <si>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</si>
  <si>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</si>
  <si>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</si>
  <si>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</si>
  <si>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</si>
  <si>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</si>
  <si>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</si>
  <si>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</si>
  <si>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</si>
  <si>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</si>
  <si>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</si>
  <si>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</si>
  <si>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</si>
  <si>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</si>
  <si>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</si>
  <si>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</si>
  <si>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</si>
  <si>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</si>
  <si>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</si>
  <si>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</si>
  <si>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</si>
  <si>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</si>
  <si>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</si>
  <si>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</si>
  <si>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</si>
  <si>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</si>
  <si>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</si>
  <si>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</si>
  <si>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</si>
  <si>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</si>
  <si>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</si>
  <si>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</si>
  <si>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</si>
  <si>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</si>
  <si>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</si>
  <si>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</si>
  <si>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</si>
  <si>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</si>
  <si>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</si>
  <si>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</si>
  <si>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</si>
  <si>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</si>
  <si>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</si>
  <si>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</si>
  <si>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</si>
  <si>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</si>
  <si>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</si>
  <si>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</si>
  <si>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</si>
  <si>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</si>
  <si>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</si>
  <si>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</si>
  <si>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</si>
  <si>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</si>
  <si>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</si>
  <si>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</si>
  <si>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</si>
  <si>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</si>
  <si>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</si>
  <si>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</si>
  <si>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</si>
  <si>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</si>
  <si>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</si>
  <si>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</si>
  <si>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</si>
  <si>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</si>
  <si>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</si>
  <si>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</si>
  <si>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</si>
  <si>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</si>
  <si>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</si>
  <si>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</si>
  <si>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</si>
  <si>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</si>
  <si>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</si>
  <si>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</si>
  <si>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</si>
  <si>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</si>
  <si>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</si>
  <si>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</si>
  <si>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</si>
  <si>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</si>
  <si>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</si>
  <si>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</si>
  <si>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</si>
  <si>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</si>
  <si>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</si>
  <si>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</si>
  <si>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</si>
  <si>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</si>
  <si>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</si>
  <si>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</si>
  <si>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</si>
  <si>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</si>
  <si>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</si>
  <si>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</si>
  <si>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</si>
  <si>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</si>
  <si>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</si>
  <si>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</si>
  <si>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</si>
  <si>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</si>
  <si>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</si>
  <si>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</si>
  <si>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</si>
  <si>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</si>
  <si>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</si>
  <si>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</si>
  <si>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</si>
  <si>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</si>
  <si>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</si>
  <si>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</si>
  <si>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</si>
  <si>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</si>
  <si>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</si>
  <si>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</si>
  <si>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</si>
  <si>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</si>
  <si>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</si>
  <si>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</si>
  <si>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</si>
  <si>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</si>
  <si>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</si>
  <si>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</si>
  <si>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</si>
  <si>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</si>
  <si>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</si>
  <si>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</si>
  <si>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</si>
  <si>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</si>
  <si>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</si>
  <si>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</si>
  <si>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</si>
  <si>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</si>
  <si>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</si>
  <si>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</si>
  <si>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</si>
  <si>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</si>
  <si>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</si>
  <si>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</si>
  <si>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</si>
  <si>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</si>
  <si>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</si>
  <si>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</si>
  <si>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</si>
  <si>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</si>
  <si>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</si>
  <si>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</si>
  <si>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</si>
  <si>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</si>
  <si>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</si>
  <si>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</si>
  <si>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</si>
  <si>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</si>
  <si>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</si>
  <si>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</si>
  <si>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</si>
  <si>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</si>
  <si>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</si>
  <si>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</si>
  <si>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</si>
  <si>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</si>
  <si>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</si>
  <si>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</si>
  <si>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</si>
  <si>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</si>
  <si>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</si>
  <si>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</si>
  <si>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</si>
  <si>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</si>
  <si>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</si>
  <si>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</si>
  <si>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</si>
  <si>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</si>
  <si>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</si>
  <si>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</si>
  <si>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</si>
  <si>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</si>
  <si>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</si>
  <si>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</si>
  <si>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</si>
  <si>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</si>
  <si>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</si>
  <si>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</si>
  <si>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</si>
  <si>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Гинка Милушева-Калайджиева</t>
  </si>
  <si>
    <t>Георги Христов Палешников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</si>
  <si>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</si>
  <si>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</si>
  <si>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</si>
  <si>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</si>
  <si>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</si>
  <si>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</si>
  <si>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</si>
  <si>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</si>
  <si>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</si>
  <si>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</si>
  <si>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</si>
  <si>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</si>
  <si>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</si>
  <si>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</si>
  <si>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</si>
  <si>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</si>
  <si>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</si>
  <si>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</si>
  <si>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</si>
  <si>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</si>
  <si>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</si>
  <si>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</si>
  <si>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</si>
  <si>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</si>
  <si>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</si>
  <si>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</si>
  <si>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</si>
  <si>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</si>
  <si>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</si>
  <si>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</si>
  <si>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</si>
  <si>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</si>
  <si>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</si>
  <si>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</si>
  <si>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</si>
  <si>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</si>
  <si>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</si>
  <si>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</si>
  <si>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</si>
  <si>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</si>
  <si>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</si>
  <si>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</si>
  <si>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</si>
  <si>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</si>
  <si>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</si>
  <si>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</si>
  <si>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</si>
  <si>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</si>
  <si>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</si>
  <si>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</si>
  <si>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</si>
  <si>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</si>
  <si>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</si>
  <si>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</si>
  <si>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</si>
  <si>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</si>
  <si>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</si>
  <si>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</si>
  <si>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</si>
  <si>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</si>
  <si>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</si>
  <si>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</si>
  <si>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</si>
  <si>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</si>
  <si>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</si>
  <si>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</si>
  <si>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</si>
  <si>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</si>
  <si>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</si>
  <si>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</si>
  <si>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</si>
  <si>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</si>
  <si>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</si>
  <si>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</si>
  <si>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</si>
  <si>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</si>
  <si>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</si>
  <si>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</si>
  <si>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</si>
  <si>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</si>
  <si>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</si>
  <si>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</si>
  <si>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</si>
  <si>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</si>
  <si>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</si>
  <si>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</si>
  <si>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</si>
  <si>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</si>
  <si>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</si>
  <si>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</si>
  <si>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</si>
  <si>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</si>
  <si>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</si>
  <si>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</si>
  <si>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</si>
  <si>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</si>
  <si>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</si>
  <si>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</si>
  <si>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</si>
  <si>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</si>
  <si>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</si>
  <si>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</si>
  <si>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</si>
  <si>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</si>
  <si>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</si>
  <si>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</si>
  <si>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</si>
  <si>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</si>
  <si>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</si>
  <si>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</si>
  <si>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</si>
  <si>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</si>
  <si>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</si>
  <si>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</si>
  <si>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</si>
  <si>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</si>
  <si>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</si>
  <si>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</si>
  <si>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</si>
  <si>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</si>
  <si>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</si>
  <si>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</si>
  <si>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</si>
  <si>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</si>
  <si>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</si>
  <si>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</si>
  <si>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</si>
  <si>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</si>
  <si>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</si>
  <si>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</si>
  <si>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</si>
  <si>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</si>
  <si>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</si>
  <si>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</si>
  <si>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</si>
  <si>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</si>
  <si>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</si>
  <si>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</si>
  <si>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</si>
  <si>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</si>
  <si>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</si>
  <si>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</si>
  <si>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</si>
  <si>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</si>
  <si>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</si>
  <si>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</si>
  <si>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</si>
  <si>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</si>
  <si>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</si>
  <si>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</si>
  <si>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</si>
  <si>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</si>
  <si>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</si>
  <si>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</si>
  <si>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</si>
  <si>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</si>
  <si>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</si>
  <si>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</si>
  <si>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</si>
  <si>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</si>
  <si>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</si>
  <si>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</si>
  <si>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</si>
  <si>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</si>
  <si>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</si>
  <si>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</si>
  <si>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</si>
  <si>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</si>
  <si>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</si>
  <si>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</si>
  <si>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</si>
  <si>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</si>
  <si>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</si>
  <si>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</si>
  <si>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</si>
  <si>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</si>
  <si>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</si>
  <si>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</si>
  <si>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</si>
  <si>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</si>
  <si>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</si>
  <si>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</si>
  <si>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</si>
  <si>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</si>
  <si>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</si>
  <si>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</si>
  <si>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</si>
  <si>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</si>
  <si>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</si>
  <si>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</si>
  <si>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</si>
  <si>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</si>
  <si>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</si>
  <si>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</si>
  <si>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</si>
  <si>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</si>
  <si>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</si>
  <si>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</si>
  <si>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</si>
  <si>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</si>
  <si>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</si>
  <si>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</si>
  <si>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</si>
  <si>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</si>
  <si>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</si>
  <si>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</si>
  <si>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</si>
  <si>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</si>
  <si>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</si>
  <si>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</si>
  <si>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</si>
  <si>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</si>
  <si>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</si>
  <si>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</si>
  <si>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</si>
  <si>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</si>
  <si>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</si>
  <si>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</si>
  <si>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</si>
  <si>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</si>
  <si>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</si>
  <si>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</si>
  <si>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</si>
  <si>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</si>
  <si>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</si>
  <si>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</si>
  <si>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</si>
  <si>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</si>
  <si>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</si>
  <si>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</si>
  <si>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</si>
  <si>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</si>
  <si>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</si>
  <si>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</si>
  <si>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</si>
  <si>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</si>
  <si>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</si>
  <si>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</si>
  <si>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</si>
  <si>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</si>
  <si>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</si>
  <si>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</si>
  <si>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</si>
  <si>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</si>
  <si>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</si>
  <si>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</si>
  <si>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</si>
  <si>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</si>
  <si>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</si>
  <si>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</si>
  <si>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</si>
  <si>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</si>
  <si>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</si>
  <si>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</si>
  <si>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</si>
  <si>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</si>
  <si>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</si>
  <si>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</si>
  <si>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</si>
  <si>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</si>
  <si>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</si>
  <si>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</si>
  <si>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</si>
  <si>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</si>
  <si>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</si>
  <si>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ОРФЕЙ КЛУБ УЕЛНЕС АД</t>
  </si>
  <si>
    <t>Обща сума III:</t>
  </si>
  <si>
    <t>84011</t>
  </si>
  <si>
    <t>IV. Инвестиции в други предприятия</t>
  </si>
  <si>
    <t>1. ТЕХ ПАРК ОПТЕЛА АД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</si>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</sst>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лв.&quot;_-;\-* #,##0\ &quot;лв.&quot;_-;_-* &quot;-&quot;\ &quot;лв.&quot;_-;_-@_-"/>
    <numFmt numFmtId="177" formatCode="_-* #,##0.00\ &quot;лв.&quot;_-;\-* #,##0.00\ &quot;лв.&quot;_-;_-* &quot;-&quot;??\ &quot;лв.&quot;_-;_-@_-"/>
    <numFmt numFmtId="178" formatCode="_-* #,##0.00\ _л_в_._-;\-* #,##0.00\ _л_в_._-;_-* &quot;-&quot;??\ _л_в_._-;_-@_-"/>
    <numFmt numFmtId="179" formatCode="_-* #,##0\ _л_в_._-;\-* #,##0\ _л_в_._-;_-* &quot;-&quot;\ _л_в_.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b/>
      <sz val="15"/>
      <color indexed="62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name val="TmsCyr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name val="Timok"/>
      <family val="2"/>
    </font>
    <font>
      <sz val="8"/>
      <color indexed="19"/>
      <name val="Arial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>
      <alignment/>
      <protection/>
    </xf>
    <xf numFmtId="0" fontId="48" fillId="2" borderId="0" applyNumberFormat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41" fillId="0" borderId="0" applyFont="0" applyFill="0" applyBorder="0" applyAlignment="0" applyProtection="0"/>
    <xf numFmtId="177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3" borderId="1" applyNumberFormat="0" applyAlignment="0" applyProtection="0"/>
    <xf numFmtId="0" fontId="50" fillId="0" borderId="2" applyNumberFormat="0" applyFill="0" applyAlignment="0" applyProtection="0"/>
    <xf numFmtId="0" fontId="29" fillId="4" borderId="3" applyNumberFormat="0" applyFont="0" applyAlignment="0" applyProtection="0"/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4" fillId="0" borderId="0">
      <alignment/>
      <protection/>
    </xf>
    <xf numFmtId="0" fontId="48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8" borderId="6" applyNumberFormat="0" applyAlignment="0" applyProtection="0"/>
    <xf numFmtId="0" fontId="52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1" borderId="7" applyNumberFormat="0" applyAlignment="0" applyProtection="0"/>
    <xf numFmtId="0" fontId="48" fillId="12" borderId="0" applyNumberFormat="0" applyBorder="0" applyAlignment="0" applyProtection="0"/>
    <xf numFmtId="0" fontId="62" fillId="11" borderId="6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2" fillId="15" borderId="0" applyNumberFormat="0" applyBorder="0" applyAlignment="0" applyProtection="0"/>
    <xf numFmtId="0" fontId="41" fillId="0" borderId="0">
      <alignment/>
      <protection/>
    </xf>
    <xf numFmtId="0" fontId="48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52" fillId="21" borderId="0" applyNumberFormat="0" applyBorder="0" applyAlignment="0" applyProtection="0"/>
    <xf numFmtId="0" fontId="41" fillId="0" borderId="0" applyFont="0" applyFill="0" applyBorder="0" applyAlignment="0" applyProtection="0"/>
    <xf numFmtId="0" fontId="52" fillId="22" borderId="0" applyNumberFormat="0" applyBorder="0" applyAlignment="0" applyProtection="0"/>
    <xf numFmtId="0" fontId="48" fillId="23" borderId="0" applyNumberFormat="0" applyBorder="0" applyAlignment="0" applyProtection="0"/>
    <xf numFmtId="0" fontId="5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2" fillId="27" borderId="0" applyNumberFormat="0" applyBorder="0" applyAlignment="0" applyProtection="0"/>
    <xf numFmtId="0" fontId="4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8" fillId="31" borderId="0" applyNumberFormat="0" applyBorder="0" applyAlignment="0" applyProtection="0"/>
    <xf numFmtId="0" fontId="52" fillId="32" borderId="0" applyNumberFormat="0" applyBorder="0" applyAlignment="0" applyProtection="0"/>
    <xf numFmtId="0" fontId="47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</cellStyleXfs>
  <cellXfs count="4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70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23" borderId="14" xfId="0" applyFont="1" applyFill="1" applyBorder="1" applyAlignment="1" applyProtection="1">
      <alignment horizontal="center" vertical="center"/>
      <protection/>
    </xf>
    <xf numFmtId="0" fontId="72" fillId="6" borderId="14" xfId="0" applyFont="1" applyFill="1" applyBorder="1" applyAlignment="1">
      <alignment horizontal="center" vertical="center"/>
    </xf>
    <xf numFmtId="0" fontId="72" fillId="9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23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3" fontId="17" fillId="37" borderId="33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3" fontId="10" fillId="37" borderId="34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3" fontId="17" fillId="37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6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6" fillId="0" borderId="42" xfId="70" applyNumberFormat="1" applyFont="1" applyFill="1" applyBorder="1" applyAlignment="1" applyProtection="1">
      <alignment horizontal="centerContinuous"/>
      <protection/>
    </xf>
    <xf numFmtId="0" fontId="77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7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7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7" borderId="15" xfId="70" applyNumberFormat="1" applyFont="1" applyFill="1" applyBorder="1" applyProtection="1">
      <alignment/>
      <protection locked="0"/>
    </xf>
    <xf numFmtId="49" fontId="23" fillId="37" borderId="46" xfId="26" applyNumberFormat="1" applyFont="1" applyFill="1" applyBorder="1" applyAlignment="1" applyProtection="1">
      <alignment/>
      <protection locked="0"/>
    </xf>
    <xf numFmtId="49" fontId="23" fillId="37" borderId="41" xfId="26" applyNumberFormat="1" applyFont="1" applyFill="1" applyBorder="1" applyAlignment="1" applyProtection="1">
      <alignment/>
      <protection locked="0"/>
    </xf>
    <xf numFmtId="49" fontId="23" fillId="37" borderId="15" xfId="26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Check Cell" xfId="23"/>
    <cellStyle name="Heading 2" xfId="24"/>
    <cellStyle name="Note" xfId="25"/>
    <cellStyle name="Hyperlink" xfId="26"/>
    <cellStyle name="60% - Accent4" xfId="27"/>
    <cellStyle name="Followed Hyperlink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finance.office@gmail.com" TargetMode="External" /><Relationship Id="rId2" Type="http://schemas.openxmlformats.org/officeDocument/2006/relationships/hyperlink" Target="http://www.efinance.bg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8" sqref="B28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465" t="s">
        <v>0</v>
      </c>
      <c r="B1" s="466"/>
      <c r="Z1" s="491">
        <v>1</v>
      </c>
      <c r="AA1" s="492">
        <f>IF(ISBLANK(_endDate),"",_endDate)</f>
        <v>43830</v>
      </c>
    </row>
    <row r="2" spans="1:27" ht="15.75">
      <c r="A2" s="467" t="s">
        <v>1</v>
      </c>
      <c r="B2" s="468"/>
      <c r="Z2" s="491">
        <v>2</v>
      </c>
      <c r="AA2" s="492">
        <f>IF(ISBLANK(_pdeReportingDate),"",_pdeReportingDate)</f>
        <v>43859</v>
      </c>
    </row>
    <row r="3" spans="1:27" ht="15.75">
      <c r="A3" s="469" t="s">
        <v>2</v>
      </c>
      <c r="B3" s="470"/>
      <c r="Z3" s="491">
        <v>3</v>
      </c>
      <c r="AA3" s="492" t="str">
        <f>IF(ISBLANK(_authorName),"",_authorName)</f>
        <v>МДН Финанс ЕООД - Мирослава Николова</v>
      </c>
    </row>
    <row r="4" spans="1:2" ht="15.75">
      <c r="A4" s="471" t="s">
        <v>3</v>
      </c>
      <c r="B4" s="468"/>
    </row>
    <row r="5" spans="1:2" ht="15.75">
      <c r="A5" s="472" t="s">
        <v>4</v>
      </c>
      <c r="B5" s="473"/>
    </row>
    <row r="7" spans="1:2" ht="15.75">
      <c r="A7" s="465"/>
      <c r="B7" s="466"/>
    </row>
    <row r="8" spans="1:2" ht="15.75">
      <c r="A8" s="474" t="s">
        <v>5</v>
      </c>
      <c r="B8" s="475"/>
    </row>
    <row r="9" spans="1:2" ht="15.75">
      <c r="A9" s="476" t="s">
        <v>6</v>
      </c>
      <c r="B9" s="477">
        <v>43466</v>
      </c>
    </row>
    <row r="10" spans="1:2" ht="15.75">
      <c r="A10" s="476" t="s">
        <v>7</v>
      </c>
      <c r="B10" s="477">
        <v>43830</v>
      </c>
    </row>
    <row r="11" spans="1:2" ht="15.75">
      <c r="A11" s="476" t="s">
        <v>8</v>
      </c>
      <c r="B11" s="477">
        <v>43859</v>
      </c>
    </row>
    <row r="12" spans="1:2" ht="15.75">
      <c r="A12" s="478"/>
      <c r="B12" s="479"/>
    </row>
    <row r="13" spans="1:2" ht="15.75">
      <c r="A13" s="480" t="s">
        <v>9</v>
      </c>
      <c r="B13" s="481"/>
    </row>
    <row r="14" spans="1:2" ht="15.75">
      <c r="A14" s="476" t="s">
        <v>10</v>
      </c>
      <c r="B14" s="482" t="s">
        <v>11</v>
      </c>
    </row>
    <row r="15" spans="1:2" ht="15.75">
      <c r="A15" s="483" t="s">
        <v>12</v>
      </c>
      <c r="B15" s="484" t="s">
        <v>13</v>
      </c>
    </row>
    <row r="16" spans="1:2" ht="15.75">
      <c r="A16" s="476" t="s">
        <v>14</v>
      </c>
      <c r="B16" s="482" t="s">
        <v>15</v>
      </c>
    </row>
    <row r="17" spans="1:2" ht="15.75">
      <c r="A17" s="476" t="s">
        <v>16</v>
      </c>
      <c r="B17" s="482" t="s">
        <v>17</v>
      </c>
    </row>
    <row r="18" spans="1:2" ht="15.75">
      <c r="A18" s="476" t="s">
        <v>18</v>
      </c>
      <c r="B18" s="482" t="s">
        <v>19</v>
      </c>
    </row>
    <row r="19" spans="1:2" ht="15.75">
      <c r="A19" s="476" t="s">
        <v>20</v>
      </c>
      <c r="B19" s="482" t="s">
        <v>21</v>
      </c>
    </row>
    <row r="20" spans="1:2" ht="15.75">
      <c r="A20" s="476" t="s">
        <v>22</v>
      </c>
      <c r="B20" s="482" t="s">
        <v>21</v>
      </c>
    </row>
    <row r="21" spans="1:2" ht="15.75">
      <c r="A21" s="483" t="s">
        <v>23</v>
      </c>
      <c r="B21" s="484" t="s">
        <v>24</v>
      </c>
    </row>
    <row r="22" spans="1:2" ht="15.75">
      <c r="A22" s="483" t="s">
        <v>25</v>
      </c>
      <c r="B22" s="484"/>
    </row>
    <row r="23" spans="1:2" ht="15.75">
      <c r="A23" s="483" t="s">
        <v>26</v>
      </c>
      <c r="B23" s="485" t="s">
        <v>27</v>
      </c>
    </row>
    <row r="24" spans="1:2" ht="15.75">
      <c r="A24" s="483" t="s">
        <v>28</v>
      </c>
      <c r="B24" s="486" t="s">
        <v>29</v>
      </c>
    </row>
    <row r="25" spans="1:2" ht="15.75">
      <c r="A25" s="476" t="s">
        <v>30</v>
      </c>
      <c r="B25" s="487" t="s">
        <v>31</v>
      </c>
    </row>
    <row r="26" spans="1:2" ht="15.75">
      <c r="A26" s="483" t="s">
        <v>32</v>
      </c>
      <c r="B26" s="484" t="s">
        <v>33</v>
      </c>
    </row>
    <row r="27" spans="1:2" ht="15.75">
      <c r="A27" s="483" t="s">
        <v>34</v>
      </c>
      <c r="B27" s="484" t="s">
        <v>35</v>
      </c>
    </row>
    <row r="28" spans="1:2" ht="15.75">
      <c r="A28" s="488"/>
      <c r="B28" s="488"/>
    </row>
    <row r="29" spans="1:2" ht="15.75">
      <c r="A29" s="489" t="s">
        <v>36</v>
      </c>
      <c r="B29" s="49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efinance.office@gmail.com"/>
    <hyperlink ref="B24" r:id="rId2" display="www.efinance.bg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689</v>
      </c>
    </row>
    <row r="2" ht="15">
      <c r="A2" t="s">
        <v>2</v>
      </c>
    </row>
    <row r="5" ht="15">
      <c r="A5" t="s">
        <v>13</v>
      </c>
    </row>
    <row r="6" ht="15">
      <c r="A6" t="s">
        <v>690</v>
      </c>
    </row>
    <row r="7" ht="15">
      <c r="A7" t="s">
        <v>691</v>
      </c>
    </row>
    <row r="8" ht="15">
      <c r="A8" t="s">
        <v>692</v>
      </c>
    </row>
    <row r="9" ht="15">
      <c r="A9" t="s">
        <v>693</v>
      </c>
    </row>
    <row r="11" ht="15">
      <c r="A11" t="s">
        <v>694</v>
      </c>
    </row>
    <row r="12" ht="15">
      <c r="A12" t="s">
        <v>695</v>
      </c>
    </row>
    <row r="13" ht="15">
      <c r="A13" t="s">
        <v>696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C76" sqref="C76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37</v>
      </c>
      <c r="B1" s="48"/>
      <c r="C1" s="48"/>
      <c r="D1" s="48"/>
      <c r="H1" s="345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5"/>
      <c r="F2" s="346"/>
      <c r="G2" s="347"/>
      <c r="H2" s="347"/>
    </row>
    <row r="3" spans="1:8" s="62" customFormat="1" ht="15.75">
      <c r="A3" s="48"/>
      <c r="B3" s="45"/>
      <c r="C3" s="45"/>
      <c r="D3" s="45"/>
      <c r="E3" s="348"/>
      <c r="F3" s="349"/>
      <c r="G3" s="350"/>
      <c r="H3" s="350"/>
    </row>
    <row r="4" spans="1:8" s="62" customFormat="1" ht="15.75">
      <c r="A4" s="54" t="str">
        <f>CONCATENATE("на ",UPPER(pdeName))</f>
        <v>на "ЕТИК ФИНАНС" АД</v>
      </c>
      <c r="B4" s="45"/>
      <c r="C4" s="45"/>
      <c r="D4" s="45"/>
      <c r="H4" s="347"/>
    </row>
    <row r="5" spans="1:8" s="62" customFormat="1" ht="15.75">
      <c r="A5" s="54" t="str">
        <f>CONCATENATE("ЕИК по БУЛСТАТ: ",pdeBulstat)</f>
        <v>ЕИК по БУЛСТАТ: 201164403</v>
      </c>
      <c r="B5" s="189"/>
      <c r="C5" s="270"/>
      <c r="D5" s="189"/>
      <c r="H5" s="351"/>
    </row>
    <row r="6" spans="1:8" s="62" customFormat="1" ht="15.75">
      <c r="A6" s="54" t="str">
        <f>CONCATENATE("към ",TEXT(endDate,"dd.mm.yyyy")," г.")</f>
        <v>към 31.12.2019 г.</v>
      </c>
      <c r="B6" s="189"/>
      <c r="C6" s="270"/>
      <c r="D6" s="189"/>
      <c r="H6" s="352"/>
    </row>
    <row r="7" spans="1:8" s="62" customFormat="1" ht="16.5">
      <c r="A7" s="353"/>
      <c r="B7" s="353"/>
      <c r="C7" s="354"/>
      <c r="D7" s="355"/>
      <c r="E7" s="355"/>
      <c r="F7" s="353"/>
      <c r="G7" s="347"/>
      <c r="H7" s="66" t="s">
        <v>38</v>
      </c>
    </row>
    <row r="8" spans="1:8" ht="31.5">
      <c r="A8" s="356" t="s">
        <v>39</v>
      </c>
      <c r="B8" s="357" t="s">
        <v>40</v>
      </c>
      <c r="C8" s="358" t="s">
        <v>41</v>
      </c>
      <c r="D8" s="359" t="s">
        <v>42</v>
      </c>
      <c r="E8" s="360" t="s">
        <v>43</v>
      </c>
      <c r="F8" s="357" t="s">
        <v>40</v>
      </c>
      <c r="G8" s="358" t="s">
        <v>44</v>
      </c>
      <c r="H8" s="359" t="s">
        <v>45</v>
      </c>
    </row>
    <row r="9" spans="1:8" ht="16.5">
      <c r="A9" s="361" t="s">
        <v>46</v>
      </c>
      <c r="B9" s="362" t="s">
        <v>47</v>
      </c>
      <c r="C9" s="362">
        <v>1</v>
      </c>
      <c r="D9" s="363">
        <v>2</v>
      </c>
      <c r="E9" s="364" t="s">
        <v>46</v>
      </c>
      <c r="F9" s="362" t="s">
        <v>47</v>
      </c>
      <c r="G9" s="362">
        <v>1</v>
      </c>
      <c r="H9" s="363">
        <v>2</v>
      </c>
    </row>
    <row r="10" spans="1:8" ht="15.75">
      <c r="A10" s="365" t="s">
        <v>48</v>
      </c>
      <c r="B10" s="366"/>
      <c r="C10" s="367"/>
      <c r="D10" s="368"/>
      <c r="E10" s="365" t="s">
        <v>49</v>
      </c>
      <c r="F10" s="369"/>
      <c r="G10" s="370"/>
      <c r="H10" s="371"/>
    </row>
    <row r="11" spans="1:8" ht="15.75">
      <c r="A11" s="372" t="s">
        <v>50</v>
      </c>
      <c r="B11" s="373"/>
      <c r="C11" s="374"/>
      <c r="D11" s="375"/>
      <c r="E11" s="372" t="s">
        <v>51</v>
      </c>
      <c r="F11" s="376"/>
      <c r="G11" s="377"/>
      <c r="H11" s="378"/>
    </row>
    <row r="12" spans="1:8" ht="15.75">
      <c r="A12" s="379" t="s">
        <v>52</v>
      </c>
      <c r="B12" s="380" t="s">
        <v>53</v>
      </c>
      <c r="C12" s="218"/>
      <c r="D12" s="219"/>
      <c r="E12" s="379" t="s">
        <v>54</v>
      </c>
      <c r="F12" s="381" t="s">
        <v>55</v>
      </c>
      <c r="G12" s="218">
        <v>9595</v>
      </c>
      <c r="H12" s="219">
        <v>9595</v>
      </c>
    </row>
    <row r="13" spans="1:8" ht="15.75">
      <c r="A13" s="379" t="s">
        <v>56</v>
      </c>
      <c r="B13" s="380" t="s">
        <v>57</v>
      </c>
      <c r="C13" s="218">
        <v>22</v>
      </c>
      <c r="D13" s="219">
        <v>23</v>
      </c>
      <c r="E13" s="379" t="s">
        <v>58</v>
      </c>
      <c r="F13" s="381" t="s">
        <v>59</v>
      </c>
      <c r="G13" s="218">
        <v>9595</v>
      </c>
      <c r="H13" s="219">
        <v>9595</v>
      </c>
    </row>
    <row r="14" spans="1:8" ht="15.75">
      <c r="A14" s="379" t="s">
        <v>60</v>
      </c>
      <c r="B14" s="380" t="s">
        <v>61</v>
      </c>
      <c r="C14" s="218"/>
      <c r="D14" s="219"/>
      <c r="E14" s="379" t="s">
        <v>62</v>
      </c>
      <c r="F14" s="381" t="s">
        <v>63</v>
      </c>
      <c r="G14" s="218"/>
      <c r="H14" s="219"/>
    </row>
    <row r="15" spans="1:8" ht="15.75">
      <c r="A15" s="379" t="s">
        <v>64</v>
      </c>
      <c r="B15" s="380" t="s">
        <v>65</v>
      </c>
      <c r="C15" s="218"/>
      <c r="D15" s="219"/>
      <c r="E15" s="382" t="s">
        <v>66</v>
      </c>
      <c r="F15" s="381" t="s">
        <v>67</v>
      </c>
      <c r="G15" s="218"/>
      <c r="H15" s="219"/>
    </row>
    <row r="16" spans="1:8" ht="15.75">
      <c r="A16" s="379" t="s">
        <v>68</v>
      </c>
      <c r="B16" s="380" t="s">
        <v>69</v>
      </c>
      <c r="C16" s="218"/>
      <c r="D16" s="219"/>
      <c r="E16" s="382" t="s">
        <v>70</v>
      </c>
      <c r="F16" s="381" t="s">
        <v>71</v>
      </c>
      <c r="G16" s="218"/>
      <c r="H16" s="219"/>
    </row>
    <row r="17" spans="1:8" ht="15.75">
      <c r="A17" s="379" t="s">
        <v>72</v>
      </c>
      <c r="B17" s="383" t="s">
        <v>73</v>
      </c>
      <c r="C17" s="218"/>
      <c r="D17" s="219"/>
      <c r="E17" s="382" t="s">
        <v>74</v>
      </c>
      <c r="F17" s="381" t="s">
        <v>75</v>
      </c>
      <c r="G17" s="218"/>
      <c r="H17" s="219"/>
    </row>
    <row r="18" spans="1:8" ht="31.5">
      <c r="A18" s="379" t="s">
        <v>76</v>
      </c>
      <c r="B18" s="380" t="s">
        <v>77</v>
      </c>
      <c r="C18" s="218"/>
      <c r="D18" s="219"/>
      <c r="E18" s="384" t="s">
        <v>78</v>
      </c>
      <c r="F18" s="385" t="s">
        <v>79</v>
      </c>
      <c r="G18" s="386">
        <f>G12+G15+G16+G17</f>
        <v>9595</v>
      </c>
      <c r="H18" s="387">
        <f>H12+H15+H16+H17</f>
        <v>9595</v>
      </c>
    </row>
    <row r="19" spans="1:8" ht="15.75">
      <c r="A19" s="379" t="s">
        <v>80</v>
      </c>
      <c r="B19" s="380" t="s">
        <v>81</v>
      </c>
      <c r="C19" s="218">
        <v>3</v>
      </c>
      <c r="D19" s="219">
        <v>3</v>
      </c>
      <c r="E19" s="372" t="s">
        <v>82</v>
      </c>
      <c r="F19" s="388"/>
      <c r="G19" s="389"/>
      <c r="H19" s="390"/>
    </row>
    <row r="20" spans="1:8" ht="15.75">
      <c r="A20" s="391" t="s">
        <v>83</v>
      </c>
      <c r="B20" s="392" t="s">
        <v>84</v>
      </c>
      <c r="C20" s="393">
        <f>SUM(C12:C19)</f>
        <v>25</v>
      </c>
      <c r="D20" s="394">
        <f>SUM(D12:D19)</f>
        <v>26</v>
      </c>
      <c r="E20" s="379" t="s">
        <v>85</v>
      </c>
      <c r="F20" s="381" t="s">
        <v>86</v>
      </c>
      <c r="G20" s="218"/>
      <c r="H20" s="219"/>
    </row>
    <row r="21" spans="1:8" ht="15.75">
      <c r="A21" s="372" t="s">
        <v>87</v>
      </c>
      <c r="B21" s="392" t="s">
        <v>88</v>
      </c>
      <c r="C21" s="395"/>
      <c r="D21" s="396">
        <v>250</v>
      </c>
      <c r="E21" s="379" t="s">
        <v>89</v>
      </c>
      <c r="F21" s="381" t="s">
        <v>90</v>
      </c>
      <c r="G21" s="218"/>
      <c r="H21" s="219"/>
    </row>
    <row r="22" spans="1:13" ht="15.75">
      <c r="A22" s="372" t="s">
        <v>91</v>
      </c>
      <c r="B22" s="397" t="s">
        <v>92</v>
      </c>
      <c r="C22" s="395"/>
      <c r="D22" s="396"/>
      <c r="E22" s="398" t="s">
        <v>93</v>
      </c>
      <c r="F22" s="381" t="s">
        <v>94</v>
      </c>
      <c r="G22" s="399">
        <f>SUM(G23:G25)</f>
        <v>195</v>
      </c>
      <c r="H22" s="400">
        <f>SUM(H23:H25)</f>
        <v>195</v>
      </c>
      <c r="M22" s="262"/>
    </row>
    <row r="23" spans="1:8" ht="15.75">
      <c r="A23" s="372" t="s">
        <v>95</v>
      </c>
      <c r="B23" s="380"/>
      <c r="C23" s="374"/>
      <c r="D23" s="375"/>
      <c r="E23" s="382" t="s">
        <v>96</v>
      </c>
      <c r="F23" s="381" t="s">
        <v>97</v>
      </c>
      <c r="G23" s="218">
        <v>195</v>
      </c>
      <c r="H23" s="219">
        <v>195</v>
      </c>
    </row>
    <row r="24" spans="1:13" ht="15.75">
      <c r="A24" s="379" t="s">
        <v>98</v>
      </c>
      <c r="B24" s="380" t="s">
        <v>99</v>
      </c>
      <c r="C24" s="218">
        <v>1</v>
      </c>
      <c r="D24" s="219">
        <v>2</v>
      </c>
      <c r="E24" s="401" t="s">
        <v>100</v>
      </c>
      <c r="F24" s="381" t="s">
        <v>101</v>
      </c>
      <c r="G24" s="218"/>
      <c r="H24" s="219"/>
      <c r="M24" s="262"/>
    </row>
    <row r="25" spans="1:8" ht="15.75">
      <c r="A25" s="379" t="s">
        <v>102</v>
      </c>
      <c r="B25" s="380" t="s">
        <v>103</v>
      </c>
      <c r="C25" s="218"/>
      <c r="D25" s="219"/>
      <c r="E25" s="379" t="s">
        <v>104</v>
      </c>
      <c r="F25" s="381" t="s">
        <v>105</v>
      </c>
      <c r="G25" s="218"/>
      <c r="H25" s="219"/>
    </row>
    <row r="26" spans="1:13" ht="15.75">
      <c r="A26" s="379" t="s">
        <v>106</v>
      </c>
      <c r="B26" s="380" t="s">
        <v>107</v>
      </c>
      <c r="C26" s="218"/>
      <c r="D26" s="219"/>
      <c r="E26" s="402" t="s">
        <v>108</v>
      </c>
      <c r="F26" s="388" t="s">
        <v>109</v>
      </c>
      <c r="G26" s="393">
        <f>G20+G21+G22</f>
        <v>195</v>
      </c>
      <c r="H26" s="394">
        <f>H20+H21+H22</f>
        <v>195</v>
      </c>
      <c r="M26" s="262"/>
    </row>
    <row r="27" spans="1:8" ht="15.75">
      <c r="A27" s="379" t="s">
        <v>110</v>
      </c>
      <c r="B27" s="380" t="s">
        <v>111</v>
      </c>
      <c r="C27" s="218">
        <v>53</v>
      </c>
      <c r="D27" s="219">
        <v>28</v>
      </c>
      <c r="E27" s="372" t="s">
        <v>112</v>
      </c>
      <c r="F27" s="388"/>
      <c r="G27" s="389"/>
      <c r="H27" s="390"/>
    </row>
    <row r="28" spans="1:13" ht="15.75">
      <c r="A28" s="391" t="s">
        <v>113</v>
      </c>
      <c r="B28" s="397" t="s">
        <v>114</v>
      </c>
      <c r="C28" s="393">
        <f>SUM(C24:C27)</f>
        <v>54</v>
      </c>
      <c r="D28" s="394">
        <f>SUM(D24:D27)</f>
        <v>30</v>
      </c>
      <c r="E28" s="401" t="s">
        <v>115</v>
      </c>
      <c r="F28" s="381" t="s">
        <v>116</v>
      </c>
      <c r="G28" s="374">
        <f>SUM(G29:G31)</f>
        <v>-790</v>
      </c>
      <c r="H28" s="375">
        <f>SUM(H29:H31)</f>
        <v>-1046</v>
      </c>
      <c r="M28" s="262"/>
    </row>
    <row r="29" spans="1:8" ht="15.75">
      <c r="A29" s="379"/>
      <c r="B29" s="380"/>
      <c r="C29" s="374"/>
      <c r="D29" s="375"/>
      <c r="E29" s="379" t="s">
        <v>117</v>
      </c>
      <c r="F29" s="381" t="s">
        <v>118</v>
      </c>
      <c r="G29" s="218"/>
      <c r="H29" s="219"/>
    </row>
    <row r="30" spans="1:13" ht="15.75">
      <c r="A30" s="372" t="s">
        <v>119</v>
      </c>
      <c r="B30" s="380"/>
      <c r="C30" s="374"/>
      <c r="D30" s="375"/>
      <c r="E30" s="398" t="s">
        <v>120</v>
      </c>
      <c r="F30" s="381" t="s">
        <v>121</v>
      </c>
      <c r="G30" s="218">
        <v>-790</v>
      </c>
      <c r="H30" s="219">
        <v>-1046</v>
      </c>
      <c r="M30" s="262"/>
    </row>
    <row r="31" spans="1:8" ht="15.75">
      <c r="A31" s="379" t="s">
        <v>122</v>
      </c>
      <c r="B31" s="380" t="s">
        <v>123</v>
      </c>
      <c r="C31" s="218"/>
      <c r="D31" s="219"/>
      <c r="E31" s="379" t="s">
        <v>124</v>
      </c>
      <c r="F31" s="381" t="s">
        <v>125</v>
      </c>
      <c r="G31" s="218"/>
      <c r="H31" s="219"/>
    </row>
    <row r="32" spans="1:13" ht="15.75">
      <c r="A32" s="379" t="s">
        <v>126</v>
      </c>
      <c r="B32" s="380" t="s">
        <v>127</v>
      </c>
      <c r="C32" s="218"/>
      <c r="D32" s="219"/>
      <c r="E32" s="401" t="s">
        <v>128</v>
      </c>
      <c r="F32" s="381" t="s">
        <v>129</v>
      </c>
      <c r="G32" s="218">
        <v>2</v>
      </c>
      <c r="H32" s="219">
        <v>256</v>
      </c>
      <c r="M32" s="262"/>
    </row>
    <row r="33" spans="1:8" ht="15.75">
      <c r="A33" s="391" t="s">
        <v>130</v>
      </c>
      <c r="B33" s="397" t="s">
        <v>131</v>
      </c>
      <c r="C33" s="393">
        <f>C31+C32</f>
        <v>0</v>
      </c>
      <c r="D33" s="394">
        <f>D31+D32</f>
        <v>0</v>
      </c>
      <c r="E33" s="382" t="s">
        <v>132</v>
      </c>
      <c r="F33" s="381" t="s">
        <v>133</v>
      </c>
      <c r="G33" s="218"/>
      <c r="H33" s="219"/>
    </row>
    <row r="34" spans="1:8" ht="15.75">
      <c r="A34" s="372" t="s">
        <v>134</v>
      </c>
      <c r="B34" s="383"/>
      <c r="C34" s="374"/>
      <c r="D34" s="375"/>
      <c r="E34" s="402" t="s">
        <v>135</v>
      </c>
      <c r="F34" s="388" t="s">
        <v>136</v>
      </c>
      <c r="G34" s="393">
        <f>G28+G32+G33</f>
        <v>-788</v>
      </c>
      <c r="H34" s="394">
        <f>H28+H32+H33</f>
        <v>-790</v>
      </c>
    </row>
    <row r="35" spans="1:8" ht="15.75">
      <c r="A35" s="379" t="s">
        <v>137</v>
      </c>
      <c r="B35" s="383" t="s">
        <v>138</v>
      </c>
      <c r="C35" s="374">
        <f>SUM(C36:C39)</f>
        <v>8231</v>
      </c>
      <c r="D35" s="375">
        <f>SUM(D36:D39)</f>
        <v>8231</v>
      </c>
      <c r="E35" s="379"/>
      <c r="F35" s="403"/>
      <c r="G35" s="404"/>
      <c r="H35" s="405"/>
    </row>
    <row r="36" spans="1:8" ht="15.75">
      <c r="A36" s="379" t="s">
        <v>139</v>
      </c>
      <c r="B36" s="380" t="s">
        <v>140</v>
      </c>
      <c r="C36" s="218"/>
      <c r="D36" s="219"/>
      <c r="E36" s="406"/>
      <c r="F36" s="407"/>
      <c r="G36" s="404"/>
      <c r="H36" s="405"/>
    </row>
    <row r="37" spans="1:8" ht="15.75">
      <c r="A37" s="379" t="s">
        <v>141</v>
      </c>
      <c r="B37" s="380" t="s">
        <v>142</v>
      </c>
      <c r="C37" s="218"/>
      <c r="D37" s="219"/>
      <c r="E37" s="408" t="s">
        <v>143</v>
      </c>
      <c r="F37" s="403" t="s">
        <v>144</v>
      </c>
      <c r="G37" s="409">
        <f>G26+G18+G34</f>
        <v>9002</v>
      </c>
      <c r="H37" s="410">
        <f>H26+H18+H34</f>
        <v>9000</v>
      </c>
    </row>
    <row r="38" spans="1:13" ht="15.75">
      <c r="A38" s="379" t="s">
        <v>145</v>
      </c>
      <c r="B38" s="380" t="s">
        <v>146</v>
      </c>
      <c r="C38" s="218">
        <v>5702</v>
      </c>
      <c r="D38" s="219">
        <v>5702</v>
      </c>
      <c r="E38" s="379"/>
      <c r="F38" s="403"/>
      <c r="G38" s="404"/>
      <c r="H38" s="405"/>
      <c r="M38" s="262"/>
    </row>
    <row r="39" spans="1:8" ht="16.5">
      <c r="A39" s="379" t="s">
        <v>147</v>
      </c>
      <c r="B39" s="380" t="s">
        <v>148</v>
      </c>
      <c r="C39" s="218">
        <v>2529</v>
      </c>
      <c r="D39" s="219">
        <v>2529</v>
      </c>
      <c r="E39" s="411"/>
      <c r="F39" s="412"/>
      <c r="G39" s="413"/>
      <c r="H39" s="414"/>
    </row>
    <row r="40" spans="1:13" ht="15.75">
      <c r="A40" s="379" t="s">
        <v>149</v>
      </c>
      <c r="B40" s="380" t="s">
        <v>150</v>
      </c>
      <c r="C40" s="374">
        <f>C41+C42+C44</f>
        <v>0</v>
      </c>
      <c r="D40" s="375">
        <f>D41+D42+D44</f>
        <v>0</v>
      </c>
      <c r="E40" s="415" t="s">
        <v>151</v>
      </c>
      <c r="F40" s="416" t="s">
        <v>152</v>
      </c>
      <c r="G40" s="417"/>
      <c r="H40" s="418"/>
      <c r="M40" s="262"/>
    </row>
    <row r="41" spans="1:8" ht="16.5">
      <c r="A41" s="379" t="s">
        <v>153</v>
      </c>
      <c r="B41" s="380" t="s">
        <v>154</v>
      </c>
      <c r="C41" s="218"/>
      <c r="D41" s="219"/>
      <c r="E41" s="419"/>
      <c r="F41" s="420"/>
      <c r="G41" s="413"/>
      <c r="H41" s="414"/>
    </row>
    <row r="42" spans="1:8" ht="15.75">
      <c r="A42" s="379" t="s">
        <v>155</v>
      </c>
      <c r="B42" s="380" t="s">
        <v>156</v>
      </c>
      <c r="C42" s="218"/>
      <c r="D42" s="219"/>
      <c r="E42" s="415" t="s">
        <v>157</v>
      </c>
      <c r="F42" s="421"/>
      <c r="G42" s="422"/>
      <c r="H42" s="423"/>
    </row>
    <row r="43" spans="1:8" ht="15.75">
      <c r="A43" s="379" t="s">
        <v>158</v>
      </c>
      <c r="B43" s="380" t="s">
        <v>159</v>
      </c>
      <c r="C43" s="218"/>
      <c r="D43" s="219"/>
      <c r="E43" s="372" t="s">
        <v>160</v>
      </c>
      <c r="F43" s="407"/>
      <c r="G43" s="404"/>
      <c r="H43" s="405"/>
    </row>
    <row r="44" spans="1:13" ht="15.75">
      <c r="A44" s="379" t="s">
        <v>161</v>
      </c>
      <c r="B44" s="380" t="s">
        <v>162</v>
      </c>
      <c r="C44" s="218"/>
      <c r="D44" s="219"/>
      <c r="E44" s="382" t="s">
        <v>163</v>
      </c>
      <c r="F44" s="381" t="s">
        <v>164</v>
      </c>
      <c r="G44" s="218">
        <v>106</v>
      </c>
      <c r="H44" s="219">
        <v>106</v>
      </c>
      <c r="M44" s="262"/>
    </row>
    <row r="45" spans="1:8" ht="15.75">
      <c r="A45" s="379" t="s">
        <v>165</v>
      </c>
      <c r="B45" s="380" t="s">
        <v>166</v>
      </c>
      <c r="C45" s="218"/>
      <c r="D45" s="219"/>
      <c r="E45" s="424" t="s">
        <v>167</v>
      </c>
      <c r="F45" s="381" t="s">
        <v>168</v>
      </c>
      <c r="G45" s="218"/>
      <c r="H45" s="219"/>
    </row>
    <row r="46" spans="1:13" ht="15.75">
      <c r="A46" s="425" t="s">
        <v>169</v>
      </c>
      <c r="B46" s="392" t="s">
        <v>170</v>
      </c>
      <c r="C46" s="393">
        <f>C35+C40+C45</f>
        <v>8231</v>
      </c>
      <c r="D46" s="394">
        <f>D35+D40+D45</f>
        <v>8231</v>
      </c>
      <c r="E46" s="398" t="s">
        <v>171</v>
      </c>
      <c r="F46" s="381" t="s">
        <v>172</v>
      </c>
      <c r="G46" s="218"/>
      <c r="H46" s="219"/>
      <c r="M46" s="262"/>
    </row>
    <row r="47" spans="1:8" ht="15.75">
      <c r="A47" s="372" t="s">
        <v>173</v>
      </c>
      <c r="B47" s="426"/>
      <c r="C47" s="409"/>
      <c r="D47" s="410"/>
      <c r="E47" s="379" t="s">
        <v>174</v>
      </c>
      <c r="F47" s="381" t="s">
        <v>175</v>
      </c>
      <c r="G47" s="218"/>
      <c r="H47" s="219"/>
    </row>
    <row r="48" spans="1:13" ht="15.75">
      <c r="A48" s="379" t="s">
        <v>176</v>
      </c>
      <c r="B48" s="380" t="s">
        <v>177</v>
      </c>
      <c r="C48" s="218">
        <v>8</v>
      </c>
      <c r="D48" s="219">
        <v>8</v>
      </c>
      <c r="E48" s="398" t="s">
        <v>178</v>
      </c>
      <c r="F48" s="381" t="s">
        <v>179</v>
      </c>
      <c r="G48" s="218"/>
      <c r="H48" s="219"/>
      <c r="M48" s="262"/>
    </row>
    <row r="49" spans="1:8" ht="15.75">
      <c r="A49" s="379" t="s">
        <v>180</v>
      </c>
      <c r="B49" s="383" t="s">
        <v>181</v>
      </c>
      <c r="C49" s="218">
        <v>38</v>
      </c>
      <c r="D49" s="219">
        <v>38</v>
      </c>
      <c r="E49" s="379" t="s">
        <v>182</v>
      </c>
      <c r="F49" s="381" t="s">
        <v>183</v>
      </c>
      <c r="G49" s="218"/>
      <c r="H49" s="219"/>
    </row>
    <row r="50" spans="1:8" ht="15.75">
      <c r="A50" s="379" t="s">
        <v>184</v>
      </c>
      <c r="B50" s="380" t="s">
        <v>185</v>
      </c>
      <c r="C50" s="218"/>
      <c r="D50" s="219"/>
      <c r="E50" s="398" t="s">
        <v>83</v>
      </c>
      <c r="F50" s="388" t="s">
        <v>186</v>
      </c>
      <c r="G50" s="374">
        <f>SUM(G44:G49)</f>
        <v>106</v>
      </c>
      <c r="H50" s="375">
        <f>SUM(H44:H49)</f>
        <v>106</v>
      </c>
    </row>
    <row r="51" spans="1:8" ht="15.75">
      <c r="A51" s="379" t="s">
        <v>110</v>
      </c>
      <c r="B51" s="380" t="s">
        <v>187</v>
      </c>
      <c r="C51" s="218"/>
      <c r="D51" s="219"/>
      <c r="E51" s="379"/>
      <c r="F51" s="381"/>
      <c r="G51" s="374"/>
      <c r="H51" s="375"/>
    </row>
    <row r="52" spans="1:8" ht="15.75">
      <c r="A52" s="391" t="s">
        <v>188</v>
      </c>
      <c r="B52" s="392" t="s">
        <v>189</v>
      </c>
      <c r="C52" s="393">
        <f>SUM(C48:C51)</f>
        <v>46</v>
      </c>
      <c r="D52" s="394">
        <f>SUM(D48:D51)</f>
        <v>46</v>
      </c>
      <c r="E52" s="398" t="s">
        <v>190</v>
      </c>
      <c r="F52" s="388" t="s">
        <v>191</v>
      </c>
      <c r="G52" s="218"/>
      <c r="H52" s="219"/>
    </row>
    <row r="53" spans="1:8" ht="15.75">
      <c r="A53" s="379" t="s">
        <v>192</v>
      </c>
      <c r="B53" s="392"/>
      <c r="C53" s="374"/>
      <c r="D53" s="375"/>
      <c r="E53" s="379" t="s">
        <v>193</v>
      </c>
      <c r="F53" s="388" t="s">
        <v>194</v>
      </c>
      <c r="G53" s="218"/>
      <c r="H53" s="219"/>
    </row>
    <row r="54" spans="1:8" ht="15.75">
      <c r="A54" s="372" t="s">
        <v>195</v>
      </c>
      <c r="B54" s="392" t="s">
        <v>196</v>
      </c>
      <c r="C54" s="427"/>
      <c r="D54" s="428"/>
      <c r="E54" s="379" t="s">
        <v>197</v>
      </c>
      <c r="F54" s="388" t="s">
        <v>198</v>
      </c>
      <c r="G54" s="218"/>
      <c r="H54" s="219"/>
    </row>
    <row r="55" spans="1:8" ht="15.75">
      <c r="A55" s="372" t="s">
        <v>199</v>
      </c>
      <c r="B55" s="392" t="s">
        <v>200</v>
      </c>
      <c r="C55" s="427"/>
      <c r="D55" s="428"/>
      <c r="E55" s="379" t="s">
        <v>201</v>
      </c>
      <c r="F55" s="388" t="s">
        <v>202</v>
      </c>
      <c r="G55" s="218"/>
      <c r="H55" s="219"/>
    </row>
    <row r="56" spans="1:13" ht="16.5">
      <c r="A56" s="429" t="s">
        <v>203</v>
      </c>
      <c r="B56" s="430" t="s">
        <v>204</v>
      </c>
      <c r="C56" s="431">
        <f>C20+C21+C22+C28+C33+C46+C52+C54+C55</f>
        <v>8356</v>
      </c>
      <c r="D56" s="432">
        <f>D20+D21+D22+D28+D33+D46+D52+D54+D55</f>
        <v>8583</v>
      </c>
      <c r="E56" s="372" t="s">
        <v>205</v>
      </c>
      <c r="F56" s="403" t="s">
        <v>206</v>
      </c>
      <c r="G56" s="409">
        <f>G50+G52+G53+G54+G55</f>
        <v>106</v>
      </c>
      <c r="H56" s="410">
        <f>H50+H52+H53+H54+H55</f>
        <v>106</v>
      </c>
      <c r="M56" s="262"/>
    </row>
    <row r="57" spans="1:8" ht="15.75">
      <c r="A57" s="433" t="s">
        <v>207</v>
      </c>
      <c r="B57" s="434"/>
      <c r="C57" s="367"/>
      <c r="D57" s="368"/>
      <c r="E57" s="433" t="s">
        <v>208</v>
      </c>
      <c r="F57" s="416"/>
      <c r="G57" s="367"/>
      <c r="H57" s="368"/>
    </row>
    <row r="58" spans="1:13" ht="15.75">
      <c r="A58" s="372" t="s">
        <v>209</v>
      </c>
      <c r="B58" s="426"/>
      <c r="C58" s="409"/>
      <c r="D58" s="410"/>
      <c r="E58" s="372" t="s">
        <v>160</v>
      </c>
      <c r="F58" s="381"/>
      <c r="G58" s="374"/>
      <c r="H58" s="375"/>
      <c r="M58" s="262"/>
    </row>
    <row r="59" spans="1:8" ht="31.5">
      <c r="A59" s="379" t="s">
        <v>210</v>
      </c>
      <c r="B59" s="380" t="s">
        <v>211</v>
      </c>
      <c r="C59" s="218"/>
      <c r="D59" s="219"/>
      <c r="E59" s="398" t="s">
        <v>212</v>
      </c>
      <c r="F59" s="435" t="s">
        <v>213</v>
      </c>
      <c r="G59" s="218"/>
      <c r="H59" s="219"/>
    </row>
    <row r="60" spans="1:13" ht="15.75">
      <c r="A60" s="379" t="s">
        <v>214</v>
      </c>
      <c r="B60" s="380" t="s">
        <v>215</v>
      </c>
      <c r="C60" s="218">
        <v>14</v>
      </c>
      <c r="D60" s="219">
        <v>14</v>
      </c>
      <c r="E60" s="379" t="s">
        <v>216</v>
      </c>
      <c r="F60" s="381" t="s">
        <v>217</v>
      </c>
      <c r="G60" s="218"/>
      <c r="H60" s="219"/>
      <c r="M60" s="262"/>
    </row>
    <row r="61" spans="1:8" ht="15.75">
      <c r="A61" s="379" t="s">
        <v>218</v>
      </c>
      <c r="B61" s="380" t="s">
        <v>219</v>
      </c>
      <c r="C61" s="218"/>
      <c r="D61" s="219"/>
      <c r="E61" s="382" t="s">
        <v>220</v>
      </c>
      <c r="F61" s="381" t="s">
        <v>221</v>
      </c>
      <c r="G61" s="374">
        <f>SUM(G62:G68)</f>
        <v>31</v>
      </c>
      <c r="H61" s="375">
        <f>SUM(H62:H68)</f>
        <v>34</v>
      </c>
    </row>
    <row r="62" spans="1:13" ht="15.75">
      <c r="A62" s="379" t="s">
        <v>222</v>
      </c>
      <c r="B62" s="383" t="s">
        <v>223</v>
      </c>
      <c r="C62" s="218"/>
      <c r="D62" s="219"/>
      <c r="E62" s="382" t="s">
        <v>224</v>
      </c>
      <c r="F62" s="381" t="s">
        <v>225</v>
      </c>
      <c r="G62" s="218">
        <v>7</v>
      </c>
      <c r="H62" s="219">
        <v>3</v>
      </c>
      <c r="M62" s="262"/>
    </row>
    <row r="63" spans="1:8" ht="15.75">
      <c r="A63" s="379" t="s">
        <v>226</v>
      </c>
      <c r="B63" s="383" t="s">
        <v>227</v>
      </c>
      <c r="C63" s="218"/>
      <c r="D63" s="219"/>
      <c r="E63" s="379" t="s">
        <v>228</v>
      </c>
      <c r="F63" s="381" t="s">
        <v>229</v>
      </c>
      <c r="G63" s="218"/>
      <c r="H63" s="219"/>
    </row>
    <row r="64" spans="1:13" ht="15.75">
      <c r="A64" s="379" t="s">
        <v>230</v>
      </c>
      <c r="B64" s="380" t="s">
        <v>231</v>
      </c>
      <c r="C64" s="218"/>
      <c r="D64" s="219"/>
      <c r="E64" s="379" t="s">
        <v>232</v>
      </c>
      <c r="F64" s="381" t="s">
        <v>233</v>
      </c>
      <c r="G64" s="218">
        <v>3</v>
      </c>
      <c r="H64" s="219">
        <v>3</v>
      </c>
      <c r="M64" s="262"/>
    </row>
    <row r="65" spans="1:8" ht="15.75">
      <c r="A65" s="391" t="s">
        <v>83</v>
      </c>
      <c r="B65" s="392" t="s">
        <v>234</v>
      </c>
      <c r="C65" s="393">
        <f>SUM(C59:C64)</f>
        <v>14</v>
      </c>
      <c r="D65" s="394">
        <f>SUM(D59:D64)</f>
        <v>14</v>
      </c>
      <c r="E65" s="379" t="s">
        <v>235</v>
      </c>
      <c r="F65" s="381" t="s">
        <v>236</v>
      </c>
      <c r="G65" s="218"/>
      <c r="H65" s="219"/>
    </row>
    <row r="66" spans="1:8" ht="15.75">
      <c r="A66" s="379"/>
      <c r="B66" s="392"/>
      <c r="C66" s="374"/>
      <c r="D66" s="375"/>
      <c r="E66" s="379" t="s">
        <v>237</v>
      </c>
      <c r="F66" s="381" t="s">
        <v>238</v>
      </c>
      <c r="G66" s="218">
        <v>7</v>
      </c>
      <c r="H66" s="219">
        <v>14</v>
      </c>
    </row>
    <row r="67" spans="1:8" ht="15.75">
      <c r="A67" s="372" t="s">
        <v>239</v>
      </c>
      <c r="B67" s="426"/>
      <c r="C67" s="409"/>
      <c r="D67" s="410"/>
      <c r="E67" s="379" t="s">
        <v>240</v>
      </c>
      <c r="F67" s="381" t="s">
        <v>241</v>
      </c>
      <c r="G67" s="218">
        <v>4</v>
      </c>
      <c r="H67" s="219">
        <v>3</v>
      </c>
    </row>
    <row r="68" spans="1:8" ht="15.75">
      <c r="A68" s="379" t="s">
        <v>242</v>
      </c>
      <c r="B68" s="380" t="s">
        <v>243</v>
      </c>
      <c r="C68" s="218">
        <v>104</v>
      </c>
      <c r="D68" s="219">
        <v>8</v>
      </c>
      <c r="E68" s="379" t="s">
        <v>244</v>
      </c>
      <c r="F68" s="381" t="s">
        <v>245</v>
      </c>
      <c r="G68" s="218">
        <v>10</v>
      </c>
      <c r="H68" s="219">
        <v>11</v>
      </c>
    </row>
    <row r="69" spans="1:8" ht="15.75">
      <c r="A69" s="379" t="s">
        <v>246</v>
      </c>
      <c r="B69" s="380" t="s">
        <v>247</v>
      </c>
      <c r="C69" s="218">
        <v>21</v>
      </c>
      <c r="D69" s="219">
        <v>13</v>
      </c>
      <c r="E69" s="398" t="s">
        <v>110</v>
      </c>
      <c r="F69" s="381" t="s">
        <v>248</v>
      </c>
      <c r="G69" s="218"/>
      <c r="H69" s="219"/>
    </row>
    <row r="70" spans="1:8" ht="15.75">
      <c r="A70" s="379" t="s">
        <v>249</v>
      </c>
      <c r="B70" s="380" t="s">
        <v>250</v>
      </c>
      <c r="C70" s="218">
        <v>25</v>
      </c>
      <c r="D70" s="219">
        <v>32</v>
      </c>
      <c r="E70" s="379" t="s">
        <v>251</v>
      </c>
      <c r="F70" s="381" t="s">
        <v>252</v>
      </c>
      <c r="G70" s="218"/>
      <c r="H70" s="219"/>
    </row>
    <row r="71" spans="1:8" ht="15.75">
      <c r="A71" s="379" t="s">
        <v>253</v>
      </c>
      <c r="B71" s="380" t="s">
        <v>254</v>
      </c>
      <c r="C71" s="218"/>
      <c r="D71" s="219"/>
      <c r="E71" s="436" t="s">
        <v>78</v>
      </c>
      <c r="F71" s="388" t="s">
        <v>255</v>
      </c>
      <c r="G71" s="393">
        <f>G59+G60+G61+G69+G70</f>
        <v>31</v>
      </c>
      <c r="H71" s="394">
        <f>H59+H60+H61+H69+H70</f>
        <v>34</v>
      </c>
    </row>
    <row r="72" spans="1:8" ht="15.75">
      <c r="A72" s="379" t="s">
        <v>256</v>
      </c>
      <c r="B72" s="380" t="s">
        <v>257</v>
      </c>
      <c r="C72" s="218"/>
      <c r="D72" s="219"/>
      <c r="E72" s="382"/>
      <c r="F72" s="381"/>
      <c r="G72" s="374"/>
      <c r="H72" s="375"/>
    </row>
    <row r="73" spans="1:8" ht="15.75">
      <c r="A73" s="379" t="s">
        <v>258</v>
      </c>
      <c r="B73" s="380" t="s">
        <v>259</v>
      </c>
      <c r="C73" s="218"/>
      <c r="D73" s="219"/>
      <c r="E73" s="425" t="s">
        <v>260</v>
      </c>
      <c r="F73" s="388" t="s">
        <v>261</v>
      </c>
      <c r="G73" s="427"/>
      <c r="H73" s="428"/>
    </row>
    <row r="74" spans="1:8" ht="15.75">
      <c r="A74" s="379" t="s">
        <v>262</v>
      </c>
      <c r="B74" s="380" t="s">
        <v>263</v>
      </c>
      <c r="C74" s="218"/>
      <c r="D74" s="219"/>
      <c r="E74" s="437"/>
      <c r="F74" s="438"/>
      <c r="G74" s="374"/>
      <c r="H74" s="439"/>
    </row>
    <row r="75" spans="1:8" ht="15.75">
      <c r="A75" s="379" t="s">
        <v>264</v>
      </c>
      <c r="B75" s="380" t="s">
        <v>265</v>
      </c>
      <c r="C75" s="218">
        <v>340</v>
      </c>
      <c r="D75" s="219">
        <v>54</v>
      </c>
      <c r="E75" s="440" t="s">
        <v>193</v>
      </c>
      <c r="F75" s="388" t="s">
        <v>266</v>
      </c>
      <c r="G75" s="427"/>
      <c r="H75" s="428"/>
    </row>
    <row r="76" spans="1:8" ht="15.75">
      <c r="A76" s="391" t="s">
        <v>108</v>
      </c>
      <c r="B76" s="392" t="s">
        <v>267</v>
      </c>
      <c r="C76" s="393">
        <f>SUM(C68:C75)</f>
        <v>490</v>
      </c>
      <c r="D76" s="394">
        <f>SUM(D68:D75)</f>
        <v>107</v>
      </c>
      <c r="E76" s="437"/>
      <c r="F76" s="438"/>
      <c r="G76" s="374"/>
      <c r="H76" s="439"/>
    </row>
    <row r="77" spans="1:8" ht="15.75">
      <c r="A77" s="379"/>
      <c r="B77" s="380"/>
      <c r="C77" s="374"/>
      <c r="D77" s="375"/>
      <c r="E77" s="425" t="s">
        <v>268</v>
      </c>
      <c r="F77" s="388" t="s">
        <v>269</v>
      </c>
      <c r="G77" s="427"/>
      <c r="H77" s="428"/>
    </row>
    <row r="78" spans="1:13" ht="15.75">
      <c r="A78" s="372" t="s">
        <v>270</v>
      </c>
      <c r="B78" s="426"/>
      <c r="C78" s="409"/>
      <c r="D78" s="410"/>
      <c r="E78" s="379"/>
      <c r="F78" s="407"/>
      <c r="G78" s="404"/>
      <c r="H78" s="405"/>
      <c r="M78" s="262"/>
    </row>
    <row r="79" spans="1:8" ht="15.75">
      <c r="A79" s="379" t="s">
        <v>271</v>
      </c>
      <c r="B79" s="380" t="s">
        <v>272</v>
      </c>
      <c r="C79" s="374">
        <f>SUM(C80:C82)</f>
        <v>267</v>
      </c>
      <c r="D79" s="375">
        <f>SUM(D80:D82)</f>
        <v>267</v>
      </c>
      <c r="E79" s="441" t="s">
        <v>273</v>
      </c>
      <c r="F79" s="403" t="s">
        <v>274</v>
      </c>
      <c r="G79" s="409">
        <f>G71+G73+G75+G77</f>
        <v>31</v>
      </c>
      <c r="H79" s="410">
        <f>H71+H73+H75+H77</f>
        <v>34</v>
      </c>
    </row>
    <row r="80" spans="1:8" ht="15.75">
      <c r="A80" s="379" t="s">
        <v>275</v>
      </c>
      <c r="B80" s="380" t="s">
        <v>276</v>
      </c>
      <c r="C80" s="218"/>
      <c r="D80" s="219"/>
      <c r="E80" s="437"/>
      <c r="F80" s="438"/>
      <c r="G80" s="374"/>
      <c r="H80" s="439"/>
    </row>
    <row r="81" spans="1:8" ht="15.75">
      <c r="A81" s="379" t="s">
        <v>277</v>
      </c>
      <c r="B81" s="380" t="s">
        <v>278</v>
      </c>
      <c r="C81" s="218"/>
      <c r="D81" s="219"/>
      <c r="E81" s="379"/>
      <c r="F81" s="442"/>
      <c r="G81" s="443"/>
      <c r="H81" s="444"/>
    </row>
    <row r="82" spans="1:8" ht="15.75">
      <c r="A82" s="379" t="s">
        <v>279</v>
      </c>
      <c r="B82" s="380" t="s">
        <v>280</v>
      </c>
      <c r="C82" s="218">
        <v>267</v>
      </c>
      <c r="D82" s="219">
        <v>267</v>
      </c>
      <c r="E82" s="445"/>
      <c r="F82" s="446"/>
      <c r="G82" s="443"/>
      <c r="H82" s="444"/>
    </row>
    <row r="83" spans="1:8" ht="15.75">
      <c r="A83" s="379" t="s">
        <v>281</v>
      </c>
      <c r="B83" s="380" t="s">
        <v>282</v>
      </c>
      <c r="C83" s="218"/>
      <c r="D83" s="219"/>
      <c r="E83" s="447"/>
      <c r="F83" s="446"/>
      <c r="G83" s="443"/>
      <c r="H83" s="444"/>
    </row>
    <row r="84" spans="1:8" ht="15.75">
      <c r="A84" s="379" t="s">
        <v>165</v>
      </c>
      <c r="B84" s="380" t="s">
        <v>283</v>
      </c>
      <c r="C84" s="218">
        <v>7</v>
      </c>
      <c r="D84" s="219">
        <v>7</v>
      </c>
      <c r="E84" s="445"/>
      <c r="F84" s="446"/>
      <c r="G84" s="443"/>
      <c r="H84" s="444"/>
    </row>
    <row r="85" spans="1:8" ht="15.75">
      <c r="A85" s="391" t="s">
        <v>284</v>
      </c>
      <c r="B85" s="392" t="s">
        <v>285</v>
      </c>
      <c r="C85" s="393">
        <f>C84+C83+C79</f>
        <v>274</v>
      </c>
      <c r="D85" s="394">
        <f>D84+D83+D79</f>
        <v>274</v>
      </c>
      <c r="E85" s="447"/>
      <c r="F85" s="446"/>
      <c r="G85" s="443"/>
      <c r="H85" s="444"/>
    </row>
    <row r="86" spans="1:13" ht="15.75">
      <c r="A86" s="379"/>
      <c r="B86" s="392"/>
      <c r="C86" s="374"/>
      <c r="D86" s="375"/>
      <c r="E86" s="445"/>
      <c r="F86" s="446"/>
      <c r="G86" s="443"/>
      <c r="H86" s="444"/>
      <c r="M86" s="262"/>
    </row>
    <row r="87" spans="1:8" ht="15.75">
      <c r="A87" s="372" t="s">
        <v>286</v>
      </c>
      <c r="B87" s="380"/>
      <c r="C87" s="374"/>
      <c r="D87" s="375"/>
      <c r="E87" s="447"/>
      <c r="F87" s="446"/>
      <c r="G87" s="443"/>
      <c r="H87" s="444"/>
    </row>
    <row r="88" spans="1:13" ht="15.75">
      <c r="A88" s="379" t="s">
        <v>287</v>
      </c>
      <c r="B88" s="380" t="s">
        <v>288</v>
      </c>
      <c r="C88" s="218">
        <v>4</v>
      </c>
      <c r="D88" s="219">
        <v>15</v>
      </c>
      <c r="E88" s="445"/>
      <c r="F88" s="446"/>
      <c r="G88" s="443"/>
      <c r="H88" s="444"/>
      <c r="M88" s="262"/>
    </row>
    <row r="89" spans="1:8" ht="15.75">
      <c r="A89" s="379" t="s">
        <v>289</v>
      </c>
      <c r="B89" s="380" t="s">
        <v>290</v>
      </c>
      <c r="C89" s="218">
        <v>1</v>
      </c>
      <c r="D89" s="219">
        <v>147</v>
      </c>
      <c r="E89" s="447"/>
      <c r="F89" s="446"/>
      <c r="G89" s="443"/>
      <c r="H89" s="444"/>
    </row>
    <row r="90" spans="1:13" ht="15.75">
      <c r="A90" s="379" t="s">
        <v>291</v>
      </c>
      <c r="B90" s="380" t="s">
        <v>292</v>
      </c>
      <c r="C90" s="218"/>
      <c r="D90" s="219"/>
      <c r="E90" s="447"/>
      <c r="F90" s="446"/>
      <c r="G90" s="443"/>
      <c r="H90" s="444"/>
      <c r="M90" s="262"/>
    </row>
    <row r="91" spans="1:8" ht="15.75">
      <c r="A91" s="379" t="s">
        <v>293</v>
      </c>
      <c r="B91" s="380" t="s">
        <v>294</v>
      </c>
      <c r="C91" s="218"/>
      <c r="D91" s="219"/>
      <c r="E91" s="447"/>
      <c r="F91" s="446"/>
      <c r="G91" s="443"/>
      <c r="H91" s="444"/>
    </row>
    <row r="92" spans="1:13" ht="15.75">
      <c r="A92" s="391" t="s">
        <v>295</v>
      </c>
      <c r="B92" s="392" t="s">
        <v>296</v>
      </c>
      <c r="C92" s="393">
        <f>SUM(C88:C91)</f>
        <v>5</v>
      </c>
      <c r="D92" s="394">
        <f>SUM(D88:D91)</f>
        <v>162</v>
      </c>
      <c r="E92" s="447"/>
      <c r="F92" s="446"/>
      <c r="G92" s="443"/>
      <c r="H92" s="444"/>
      <c r="M92" s="262"/>
    </row>
    <row r="93" spans="1:8" ht="15.75">
      <c r="A93" s="425" t="s">
        <v>297</v>
      </c>
      <c r="B93" s="392" t="s">
        <v>298</v>
      </c>
      <c r="C93" s="427"/>
      <c r="D93" s="428"/>
      <c r="E93" s="447"/>
      <c r="F93" s="446"/>
      <c r="G93" s="443"/>
      <c r="H93" s="444"/>
    </row>
    <row r="94" spans="1:13" ht="16.5">
      <c r="A94" s="448" t="s">
        <v>299</v>
      </c>
      <c r="B94" s="449" t="s">
        <v>300</v>
      </c>
      <c r="C94" s="431">
        <f>C65+C76+C85+C92+C93</f>
        <v>783</v>
      </c>
      <c r="D94" s="432">
        <f>D65+D76+D85+D92+D93</f>
        <v>557</v>
      </c>
      <c r="E94" s="450"/>
      <c r="F94" s="451"/>
      <c r="G94" s="452"/>
      <c r="H94" s="453"/>
      <c r="M94" s="262"/>
    </row>
    <row r="95" spans="1:8" ht="32.25">
      <c r="A95" s="454" t="s">
        <v>301</v>
      </c>
      <c r="B95" s="455" t="s">
        <v>302</v>
      </c>
      <c r="C95" s="456">
        <f>C94+C56</f>
        <v>9139</v>
      </c>
      <c r="D95" s="457">
        <f>D94+D56</f>
        <v>9140</v>
      </c>
      <c r="E95" s="458" t="s">
        <v>303</v>
      </c>
      <c r="F95" s="459" t="s">
        <v>304</v>
      </c>
      <c r="G95" s="456">
        <f>G37+G40+G56+G79</f>
        <v>9139</v>
      </c>
      <c r="H95" s="457">
        <f>H37+H40+H56+H79</f>
        <v>9140</v>
      </c>
    </row>
    <row r="96" spans="1:13" ht="15.75">
      <c r="A96" s="200"/>
      <c r="B96" s="460"/>
      <c r="C96" s="200"/>
      <c r="D96" s="200"/>
      <c r="E96" s="461"/>
      <c r="M96" s="262"/>
    </row>
    <row r="97" spans="1:13" ht="15.75">
      <c r="A97" s="462"/>
      <c r="B97" s="460"/>
      <c r="C97" s="200"/>
      <c r="D97" s="200"/>
      <c r="E97" s="461"/>
      <c r="M97" s="262"/>
    </row>
    <row r="98" spans="1:13" ht="15.75">
      <c r="A98" s="94" t="s">
        <v>8</v>
      </c>
      <c r="B98" s="95">
        <f>pdeReportingDate</f>
        <v>43859</v>
      </c>
      <c r="C98" s="95"/>
      <c r="D98" s="95"/>
      <c r="E98" s="95"/>
      <c r="F98" s="95"/>
      <c r="G98" s="95"/>
      <c r="H98" s="95"/>
      <c r="M98" s="262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62"/>
    </row>
    <row r="100" spans="1:8" ht="15.75">
      <c r="A100" s="96" t="s">
        <v>305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306</v>
      </c>
      <c r="C103" s="99"/>
      <c r="D103" s="99"/>
      <c r="E103" s="99"/>
      <c r="M103" s="262"/>
    </row>
    <row r="104" spans="1:5" ht="21.75" customHeight="1">
      <c r="A104" s="99"/>
      <c r="B104" s="99" t="s">
        <v>307</v>
      </c>
      <c r="C104" s="99"/>
      <c r="D104" s="99"/>
      <c r="E104" s="99"/>
    </row>
    <row r="105" spans="1:13" ht="21.75" customHeight="1">
      <c r="A105" s="99"/>
      <c r="B105" s="99" t="s">
        <v>308</v>
      </c>
      <c r="C105" s="99"/>
      <c r="D105" s="99"/>
      <c r="E105" s="99"/>
      <c r="M105" s="262"/>
    </row>
    <row r="106" spans="1:5" ht="21.75" customHeight="1">
      <c r="A106" s="99"/>
      <c r="B106" s="99" t="s">
        <v>308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62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62"/>
    </row>
    <row r="117" ht="15.75">
      <c r="E117" s="463"/>
    </row>
    <row r="119" spans="5:13" ht="15.75">
      <c r="E119" s="463"/>
      <c r="M119" s="262"/>
    </row>
    <row r="121" spans="5:13" ht="15.75">
      <c r="E121" s="463"/>
      <c r="M121" s="262"/>
    </row>
    <row r="123" ht="15.75">
      <c r="E123" s="463"/>
    </row>
    <row r="125" spans="5:13" ht="15.75">
      <c r="E125" s="463"/>
      <c r="M125" s="262"/>
    </row>
    <row r="127" spans="5:13" ht="15.75">
      <c r="E127" s="463"/>
      <c r="M127" s="262"/>
    </row>
    <row r="129" ht="15.75">
      <c r="M129" s="262"/>
    </row>
    <row r="131" ht="15.75">
      <c r="M131" s="262"/>
    </row>
    <row r="133" ht="15.75">
      <c r="M133" s="262"/>
    </row>
    <row r="135" spans="5:13" ht="15.75">
      <c r="E135" s="463"/>
      <c r="M135" s="262"/>
    </row>
    <row r="137" spans="5:13" ht="15.75">
      <c r="E137" s="463"/>
      <c r="M137" s="262"/>
    </row>
    <row r="139" spans="5:13" ht="15.75">
      <c r="E139" s="463"/>
      <c r="M139" s="262"/>
    </row>
    <row r="141" spans="5:13" ht="15.75">
      <c r="E141" s="463"/>
      <c r="M141" s="262"/>
    </row>
    <row r="143" ht="15.75">
      <c r="E143" s="463"/>
    </row>
    <row r="145" ht="15.75">
      <c r="E145" s="463"/>
    </row>
    <row r="147" ht="15.75">
      <c r="E147" s="463"/>
    </row>
    <row r="149" spans="5:13" ht="15.75">
      <c r="E149" s="463"/>
      <c r="M149" s="262"/>
    </row>
    <row r="151" ht="15.75">
      <c r="M151" s="262"/>
    </row>
    <row r="153" ht="15.75">
      <c r="M153" s="262"/>
    </row>
    <row r="159" ht="15.75">
      <c r="E159" s="463"/>
    </row>
    <row r="161" spans="1:18" s="100" customFormat="1" ht="15.75">
      <c r="A161" s="101"/>
      <c r="B161" s="101"/>
      <c r="C161" s="101"/>
      <c r="D161" s="101"/>
      <c r="E161" s="46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2">
      <selection activeCell="E28" sqref="E28"/>
    </sheetView>
  </sheetViews>
  <sheetFormatPr defaultColWidth="9.28125" defaultRowHeight="15"/>
  <cols>
    <col min="1" max="1" width="50.7109375" style="263" customWidth="1"/>
    <col min="2" max="2" width="10.7109375" style="263" customWidth="1"/>
    <col min="3" max="4" width="15.7109375" style="186" customWidth="1"/>
    <col min="5" max="5" width="50.7109375" style="263" customWidth="1"/>
    <col min="6" max="6" width="10.7109375" style="263" customWidth="1"/>
    <col min="7" max="8" width="15.7109375" style="186" customWidth="1"/>
    <col min="9" max="16384" width="9.28125" style="186" customWidth="1"/>
  </cols>
  <sheetData>
    <row r="1" spans="1:8" ht="15.75">
      <c r="A1" s="189" t="s">
        <v>309</v>
      </c>
      <c r="B1" s="48"/>
      <c r="C1" s="48"/>
      <c r="D1" s="48"/>
      <c r="E1" s="264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4"/>
      <c r="F2" s="192"/>
      <c r="G2" s="62"/>
      <c r="H2" s="62"/>
    </row>
    <row r="3" spans="1:8" ht="15.75">
      <c r="A3" s="48"/>
      <c r="B3" s="45"/>
      <c r="C3" s="45"/>
      <c r="D3" s="45"/>
      <c r="E3" s="264"/>
      <c r="F3" s="265"/>
      <c r="G3" s="266"/>
      <c r="H3" s="266"/>
    </row>
    <row r="4" spans="1:8" ht="15.75">
      <c r="A4" s="54" t="str">
        <f>CONCATENATE("на ",UPPER(pdeName))</f>
        <v>на "ЕТИК ФИНАНС" АД</v>
      </c>
      <c r="B4" s="45"/>
      <c r="C4" s="45"/>
      <c r="D4" s="45"/>
      <c r="E4" s="264"/>
      <c r="F4" s="161"/>
      <c r="G4" s="267"/>
      <c r="H4" s="268"/>
    </row>
    <row r="5" spans="1:8" ht="15.75">
      <c r="A5" s="54" t="str">
        <f>CONCATENATE("ЕИК по БУЛСТАТ: ",pdeBulstat)</f>
        <v>ЕИК по БУЛСТАТ: 201164403</v>
      </c>
      <c r="B5" s="269"/>
      <c r="C5" s="269"/>
      <c r="D5" s="269"/>
      <c r="E5" s="266"/>
      <c r="F5" s="163"/>
      <c r="G5" s="97"/>
      <c r="H5" s="62"/>
    </row>
    <row r="6" spans="1:8" ht="15.75">
      <c r="A6" s="54" t="str">
        <f>CONCATENATE("към ",TEXT(endDate,"dd.mm.yyyy")," г.")</f>
        <v>към 31.12.2019 г.</v>
      </c>
      <c r="B6" s="189"/>
      <c r="C6" s="270"/>
      <c r="D6" s="189"/>
      <c r="E6" s="266"/>
      <c r="F6" s="163"/>
      <c r="G6" s="98"/>
      <c r="H6" s="62"/>
    </row>
    <row r="7" spans="1:8" ht="16.5">
      <c r="A7" s="271"/>
      <c r="B7" s="62"/>
      <c r="C7" s="272"/>
      <c r="D7" s="272"/>
      <c r="E7" s="273"/>
      <c r="F7" s="273"/>
      <c r="G7" s="62"/>
      <c r="H7" s="66" t="s">
        <v>38</v>
      </c>
    </row>
    <row r="8" spans="1:8" ht="31.5">
      <c r="A8" s="274" t="s">
        <v>310</v>
      </c>
      <c r="B8" s="275" t="s">
        <v>40</v>
      </c>
      <c r="C8" s="275" t="s">
        <v>41</v>
      </c>
      <c r="D8" s="276" t="s">
        <v>45</v>
      </c>
      <c r="E8" s="274" t="s">
        <v>311</v>
      </c>
      <c r="F8" s="275" t="s">
        <v>40</v>
      </c>
      <c r="G8" s="275" t="s">
        <v>41</v>
      </c>
      <c r="H8" s="276" t="s">
        <v>45</v>
      </c>
    </row>
    <row r="9" spans="1:8" ht="16.5">
      <c r="A9" s="277" t="s">
        <v>46</v>
      </c>
      <c r="B9" s="278" t="s">
        <v>47</v>
      </c>
      <c r="C9" s="278">
        <v>1</v>
      </c>
      <c r="D9" s="279">
        <v>2</v>
      </c>
      <c r="E9" s="277" t="s">
        <v>46</v>
      </c>
      <c r="F9" s="278" t="s">
        <v>47</v>
      </c>
      <c r="G9" s="278">
        <v>1</v>
      </c>
      <c r="H9" s="279">
        <v>2</v>
      </c>
    </row>
    <row r="10" spans="1:8" ht="15.75">
      <c r="A10" s="280" t="s">
        <v>312</v>
      </c>
      <c r="B10" s="281"/>
      <c r="C10" s="282"/>
      <c r="D10" s="283"/>
      <c r="E10" s="280" t="s">
        <v>313</v>
      </c>
      <c r="F10" s="284"/>
      <c r="G10" s="285"/>
      <c r="H10" s="286"/>
    </row>
    <row r="11" spans="1:8" ht="15.75">
      <c r="A11" s="287" t="s">
        <v>314</v>
      </c>
      <c r="B11" s="288"/>
      <c r="C11" s="289"/>
      <c r="D11" s="290"/>
      <c r="E11" s="287" t="s">
        <v>315</v>
      </c>
      <c r="F11" s="291"/>
      <c r="G11" s="292"/>
      <c r="H11" s="293"/>
    </row>
    <row r="12" spans="1:8" ht="15.75">
      <c r="A12" s="294" t="s">
        <v>316</v>
      </c>
      <c r="B12" s="295" t="s">
        <v>317</v>
      </c>
      <c r="C12" s="143">
        <v>12</v>
      </c>
      <c r="D12" s="179">
        <v>20</v>
      </c>
      <c r="E12" s="294" t="s">
        <v>318</v>
      </c>
      <c r="F12" s="296" t="s">
        <v>319</v>
      </c>
      <c r="G12" s="143"/>
      <c r="H12" s="179"/>
    </row>
    <row r="13" spans="1:8" ht="15.75">
      <c r="A13" s="294" t="s">
        <v>320</v>
      </c>
      <c r="B13" s="295" t="s">
        <v>321</v>
      </c>
      <c r="C13" s="143">
        <v>35</v>
      </c>
      <c r="D13" s="179">
        <v>41</v>
      </c>
      <c r="E13" s="294" t="s">
        <v>322</v>
      </c>
      <c r="F13" s="296" t="s">
        <v>323</v>
      </c>
      <c r="G13" s="143"/>
      <c r="H13" s="179"/>
    </row>
    <row r="14" spans="1:8" ht="15.75">
      <c r="A14" s="294" t="s">
        <v>324</v>
      </c>
      <c r="B14" s="295" t="s">
        <v>325</v>
      </c>
      <c r="C14" s="143">
        <v>9</v>
      </c>
      <c r="D14" s="179">
        <v>5</v>
      </c>
      <c r="E14" s="297" t="s">
        <v>326</v>
      </c>
      <c r="F14" s="296" t="s">
        <v>327</v>
      </c>
      <c r="G14" s="143">
        <v>147</v>
      </c>
      <c r="H14" s="179">
        <v>34</v>
      </c>
    </row>
    <row r="15" spans="1:8" ht="15.75">
      <c r="A15" s="294" t="s">
        <v>328</v>
      </c>
      <c r="B15" s="295" t="s">
        <v>329</v>
      </c>
      <c r="C15" s="143">
        <v>90</v>
      </c>
      <c r="D15" s="179">
        <v>78</v>
      </c>
      <c r="E15" s="297" t="s">
        <v>110</v>
      </c>
      <c r="F15" s="296" t="s">
        <v>330</v>
      </c>
      <c r="G15" s="143">
        <v>272</v>
      </c>
      <c r="H15" s="179">
        <v>4</v>
      </c>
    </row>
    <row r="16" spans="1:8" ht="15.75">
      <c r="A16" s="294" t="s">
        <v>331</v>
      </c>
      <c r="B16" s="295" t="s">
        <v>332</v>
      </c>
      <c r="C16" s="143">
        <v>19</v>
      </c>
      <c r="D16" s="179">
        <v>18</v>
      </c>
      <c r="E16" s="298" t="s">
        <v>83</v>
      </c>
      <c r="F16" s="299" t="s">
        <v>333</v>
      </c>
      <c r="G16" s="300">
        <f>SUM(G12:G15)</f>
        <v>419</v>
      </c>
      <c r="H16" s="301">
        <f>SUM(H12:H15)</f>
        <v>38</v>
      </c>
    </row>
    <row r="17" spans="1:8" ht="31.5">
      <c r="A17" s="294" t="s">
        <v>334</v>
      </c>
      <c r="B17" s="295" t="s">
        <v>335</v>
      </c>
      <c r="C17" s="143">
        <v>250</v>
      </c>
      <c r="D17" s="179"/>
      <c r="E17" s="297"/>
      <c r="F17" s="302"/>
      <c r="G17" s="292"/>
      <c r="H17" s="293"/>
    </row>
    <row r="18" spans="1:8" ht="31.5">
      <c r="A18" s="294" t="s">
        <v>336</v>
      </c>
      <c r="B18" s="295" t="s">
        <v>337</v>
      </c>
      <c r="C18" s="143"/>
      <c r="D18" s="179"/>
      <c r="E18" s="287" t="s">
        <v>338</v>
      </c>
      <c r="F18" s="303" t="s">
        <v>339</v>
      </c>
      <c r="G18" s="304"/>
      <c r="H18" s="305"/>
    </row>
    <row r="19" spans="1:8" ht="15.75">
      <c r="A19" s="294" t="s">
        <v>340</v>
      </c>
      <c r="B19" s="295" t="s">
        <v>341</v>
      </c>
      <c r="C19" s="143">
        <v>1</v>
      </c>
      <c r="D19" s="179">
        <v>783</v>
      </c>
      <c r="E19" s="294" t="s">
        <v>342</v>
      </c>
      <c r="F19" s="302" t="s">
        <v>343</v>
      </c>
      <c r="G19" s="143"/>
      <c r="H19" s="179"/>
    </row>
    <row r="20" spans="1:8" ht="15.75">
      <c r="A20" s="306" t="s">
        <v>344</v>
      </c>
      <c r="B20" s="295" t="s">
        <v>345</v>
      </c>
      <c r="C20" s="143"/>
      <c r="D20" s="179">
        <v>371</v>
      </c>
      <c r="E20" s="287"/>
      <c r="F20" s="291"/>
      <c r="G20" s="292"/>
      <c r="H20" s="293"/>
    </row>
    <row r="21" spans="1:8" ht="15.75">
      <c r="A21" s="306" t="s">
        <v>346</v>
      </c>
      <c r="B21" s="295" t="s">
        <v>347</v>
      </c>
      <c r="C21" s="143"/>
      <c r="D21" s="179"/>
      <c r="E21" s="287" t="s">
        <v>348</v>
      </c>
      <c r="F21" s="291"/>
      <c r="G21" s="292"/>
      <c r="H21" s="293"/>
    </row>
    <row r="22" spans="1:8" ht="15.75">
      <c r="A22" s="298" t="s">
        <v>83</v>
      </c>
      <c r="B22" s="307" t="s">
        <v>349</v>
      </c>
      <c r="C22" s="300">
        <f>SUM(C12:C18)+C19</f>
        <v>416</v>
      </c>
      <c r="D22" s="301">
        <f>SUM(D12:D18)+D19</f>
        <v>945</v>
      </c>
      <c r="E22" s="294" t="s">
        <v>350</v>
      </c>
      <c r="F22" s="302" t="s">
        <v>351</v>
      </c>
      <c r="G22" s="143">
        <v>3</v>
      </c>
      <c r="H22" s="179">
        <v>31</v>
      </c>
    </row>
    <row r="23" spans="1:8" ht="15.75">
      <c r="A23" s="287"/>
      <c r="B23" s="295"/>
      <c r="C23" s="292"/>
      <c r="D23" s="293"/>
      <c r="E23" s="306" t="s">
        <v>352</v>
      </c>
      <c r="F23" s="302" t="s">
        <v>353</v>
      </c>
      <c r="G23" s="143"/>
      <c r="H23" s="179"/>
    </row>
    <row r="24" spans="1:8" ht="31.5">
      <c r="A24" s="287" t="s">
        <v>354</v>
      </c>
      <c r="B24" s="302"/>
      <c r="C24" s="292"/>
      <c r="D24" s="293"/>
      <c r="E24" s="294" t="s">
        <v>355</v>
      </c>
      <c r="F24" s="302" t="s">
        <v>356</v>
      </c>
      <c r="G24" s="143"/>
      <c r="H24" s="179"/>
    </row>
    <row r="25" spans="1:8" ht="31.5">
      <c r="A25" s="294" t="s">
        <v>357</v>
      </c>
      <c r="B25" s="302" t="s">
        <v>358</v>
      </c>
      <c r="C25" s="143">
        <v>3</v>
      </c>
      <c r="D25" s="179">
        <v>13</v>
      </c>
      <c r="E25" s="294" t="s">
        <v>359</v>
      </c>
      <c r="F25" s="302" t="s">
        <v>360</v>
      </c>
      <c r="G25" s="143"/>
      <c r="H25" s="179"/>
    </row>
    <row r="26" spans="1:8" ht="31.5">
      <c r="A26" s="294" t="s">
        <v>361</v>
      </c>
      <c r="B26" s="302" t="s">
        <v>362</v>
      </c>
      <c r="C26" s="143"/>
      <c r="D26" s="179"/>
      <c r="E26" s="294" t="s">
        <v>363</v>
      </c>
      <c r="F26" s="302" t="s">
        <v>364</v>
      </c>
      <c r="G26" s="143"/>
      <c r="H26" s="179"/>
    </row>
    <row r="27" spans="1:8" ht="31.5">
      <c r="A27" s="294" t="s">
        <v>365</v>
      </c>
      <c r="B27" s="302" t="s">
        <v>366</v>
      </c>
      <c r="C27" s="143"/>
      <c r="D27" s="179"/>
      <c r="E27" s="298" t="s">
        <v>135</v>
      </c>
      <c r="F27" s="303" t="s">
        <v>367</v>
      </c>
      <c r="G27" s="300">
        <f>SUM(G22:G26)</f>
        <v>3</v>
      </c>
      <c r="H27" s="301">
        <f>SUM(H22:H26)</f>
        <v>31</v>
      </c>
    </row>
    <row r="28" spans="1:8" ht="15.75">
      <c r="A28" s="294" t="s">
        <v>110</v>
      </c>
      <c r="B28" s="302" t="s">
        <v>368</v>
      </c>
      <c r="C28" s="143">
        <v>1</v>
      </c>
      <c r="D28" s="179">
        <v>1</v>
      </c>
      <c r="E28" s="306"/>
      <c r="F28" s="291"/>
      <c r="G28" s="292"/>
      <c r="H28" s="293"/>
    </row>
    <row r="29" spans="1:8" ht="15.75">
      <c r="A29" s="298" t="s">
        <v>108</v>
      </c>
      <c r="B29" s="303" t="s">
        <v>369</v>
      </c>
      <c r="C29" s="300">
        <f>SUM(C25:C28)</f>
        <v>4</v>
      </c>
      <c r="D29" s="301">
        <f>SUM(D25:D28)</f>
        <v>14</v>
      </c>
      <c r="E29" s="294"/>
      <c r="F29" s="291"/>
      <c r="G29" s="292"/>
      <c r="H29" s="293"/>
    </row>
    <row r="30" spans="1:8" ht="16.5">
      <c r="A30" s="308"/>
      <c r="B30" s="309"/>
      <c r="C30" s="310"/>
      <c r="D30" s="311"/>
      <c r="E30" s="312"/>
      <c r="F30" s="313"/>
      <c r="G30" s="314"/>
      <c r="H30" s="315"/>
    </row>
    <row r="31" spans="1:8" ht="31.5">
      <c r="A31" s="280" t="s">
        <v>370</v>
      </c>
      <c r="B31" s="275" t="s">
        <v>371</v>
      </c>
      <c r="C31" s="316">
        <f>C29+C22</f>
        <v>420</v>
      </c>
      <c r="D31" s="317">
        <f>D29+D22</f>
        <v>959</v>
      </c>
      <c r="E31" s="280" t="s">
        <v>372</v>
      </c>
      <c r="F31" s="318" t="s">
        <v>373</v>
      </c>
      <c r="G31" s="282">
        <f>G16+G18+G27</f>
        <v>422</v>
      </c>
      <c r="H31" s="283">
        <f>H16+H18+H27</f>
        <v>69</v>
      </c>
    </row>
    <row r="32" spans="1:8" ht="15.75">
      <c r="A32" s="319"/>
      <c r="B32" s="320"/>
      <c r="C32" s="321"/>
      <c r="D32" s="322"/>
      <c r="E32" s="319"/>
      <c r="F32" s="302"/>
      <c r="G32" s="292"/>
      <c r="H32" s="293"/>
    </row>
    <row r="33" spans="1:8" ht="15.75">
      <c r="A33" s="319" t="s">
        <v>374</v>
      </c>
      <c r="B33" s="320" t="s">
        <v>375</v>
      </c>
      <c r="C33" s="323">
        <f>IF((G31-C31)&gt;0,G31-C31,0)</f>
        <v>2</v>
      </c>
      <c r="D33" s="324">
        <f>IF((H31-D31)&gt;0,H31-D31,0)</f>
        <v>0</v>
      </c>
      <c r="E33" s="319" t="s">
        <v>376</v>
      </c>
      <c r="F33" s="303" t="s">
        <v>377</v>
      </c>
      <c r="G33" s="300">
        <f>IF((C31-G31)&gt;0,C31-G31,0)</f>
        <v>0</v>
      </c>
      <c r="H33" s="301">
        <f>IF((D31-H31)&gt;0,D31-H31,0)</f>
        <v>890</v>
      </c>
    </row>
    <row r="34" spans="1:8" ht="31.5">
      <c r="A34" s="325" t="s">
        <v>378</v>
      </c>
      <c r="B34" s="303" t="s">
        <v>379</v>
      </c>
      <c r="C34" s="143"/>
      <c r="D34" s="179"/>
      <c r="E34" s="287" t="s">
        <v>380</v>
      </c>
      <c r="F34" s="302" t="s">
        <v>381</v>
      </c>
      <c r="G34" s="143"/>
      <c r="H34" s="179"/>
    </row>
    <row r="35" spans="1:8" ht="15.75">
      <c r="A35" s="287" t="s">
        <v>382</v>
      </c>
      <c r="B35" s="303" t="s">
        <v>383</v>
      </c>
      <c r="C35" s="143"/>
      <c r="D35" s="179"/>
      <c r="E35" s="287" t="s">
        <v>384</v>
      </c>
      <c r="F35" s="302" t="s">
        <v>385</v>
      </c>
      <c r="G35" s="143"/>
      <c r="H35" s="179"/>
    </row>
    <row r="36" spans="1:8" ht="16.5">
      <c r="A36" s="326" t="s">
        <v>386</v>
      </c>
      <c r="B36" s="309" t="s">
        <v>387</v>
      </c>
      <c r="C36" s="327">
        <f>C31-C34+C35</f>
        <v>420</v>
      </c>
      <c r="D36" s="328">
        <f>D31-D34+D35</f>
        <v>959</v>
      </c>
      <c r="E36" s="329" t="s">
        <v>388</v>
      </c>
      <c r="F36" s="309" t="s">
        <v>389</v>
      </c>
      <c r="G36" s="310">
        <f>G35-G34+G31</f>
        <v>422</v>
      </c>
      <c r="H36" s="311">
        <f>H35-H34+H31</f>
        <v>69</v>
      </c>
    </row>
    <row r="37" spans="1:8" ht="15.75">
      <c r="A37" s="330" t="s">
        <v>390</v>
      </c>
      <c r="B37" s="275" t="s">
        <v>391</v>
      </c>
      <c r="C37" s="316">
        <f>IF((G36-C36)&gt;0,G36-C36,0)</f>
        <v>2</v>
      </c>
      <c r="D37" s="317">
        <f>IF((H36-D36)&gt;0,H36-D36,0)</f>
        <v>0</v>
      </c>
      <c r="E37" s="330" t="s">
        <v>392</v>
      </c>
      <c r="F37" s="318" t="s">
        <v>393</v>
      </c>
      <c r="G37" s="282">
        <f>IF((C36-G36)&gt;0,C36-G36,0)</f>
        <v>0</v>
      </c>
      <c r="H37" s="283">
        <f>IF((D36-H36)&gt;0,D36-H36,0)</f>
        <v>890</v>
      </c>
    </row>
    <row r="38" spans="1:8" ht="15.75">
      <c r="A38" s="287" t="s">
        <v>394</v>
      </c>
      <c r="B38" s="303" t="s">
        <v>395</v>
      </c>
      <c r="C38" s="300">
        <f>C39+C40+C41</f>
        <v>0</v>
      </c>
      <c r="D38" s="301">
        <f>D39+D40+D41</f>
        <v>-1146</v>
      </c>
      <c r="E38" s="331"/>
      <c r="F38" s="291"/>
      <c r="G38" s="292"/>
      <c r="H38" s="293"/>
    </row>
    <row r="39" spans="1:8" ht="31.5">
      <c r="A39" s="294" t="s">
        <v>396</v>
      </c>
      <c r="B39" s="302" t="s">
        <v>397</v>
      </c>
      <c r="C39" s="143"/>
      <c r="D39" s="179"/>
      <c r="E39" s="331"/>
      <c r="F39" s="291"/>
      <c r="G39" s="292"/>
      <c r="H39" s="293"/>
    </row>
    <row r="40" spans="1:8" ht="31.5">
      <c r="A40" s="294" t="s">
        <v>398</v>
      </c>
      <c r="B40" s="296" t="s">
        <v>399</v>
      </c>
      <c r="C40" s="143"/>
      <c r="D40" s="179">
        <v>-1146</v>
      </c>
      <c r="E40" s="331"/>
      <c r="F40" s="302"/>
      <c r="G40" s="292"/>
      <c r="H40" s="293"/>
    </row>
    <row r="41" spans="1:8" ht="15.75">
      <c r="A41" s="294" t="s">
        <v>400</v>
      </c>
      <c r="B41" s="296" t="s">
        <v>401</v>
      </c>
      <c r="C41" s="143"/>
      <c r="D41" s="179"/>
      <c r="E41" s="331"/>
      <c r="F41" s="302"/>
      <c r="G41" s="292"/>
      <c r="H41" s="293"/>
    </row>
    <row r="42" spans="1:8" ht="15.75">
      <c r="A42" s="319" t="s">
        <v>402</v>
      </c>
      <c r="B42" s="332" t="s">
        <v>403</v>
      </c>
      <c r="C42" s="323">
        <f>+IF((G36-C36-C38)&gt;0,G36-C36-C38,0)</f>
        <v>2</v>
      </c>
      <c r="D42" s="324">
        <f>+IF((H36-D36-D38)&gt;0,H36-D36-D38,0)</f>
        <v>256</v>
      </c>
      <c r="E42" s="333" t="s">
        <v>404</v>
      </c>
      <c r="F42" s="332" t="s">
        <v>405</v>
      </c>
      <c r="G42" s="323">
        <f>IF(G37&gt;0,IF(C38+G37&lt;0,0,C38+G37),IF(C37-C38&lt;0,C38-C37,0))</f>
        <v>0</v>
      </c>
      <c r="H42" s="324">
        <f>IF(H37&gt;0,IF(D38+H37&lt;0,0,D38+H37),IF(D37-D38&lt;0,D38-D37,0))</f>
        <v>0</v>
      </c>
    </row>
    <row r="43" spans="1:8" ht="15.75">
      <c r="A43" s="319" t="s">
        <v>406</v>
      </c>
      <c r="B43" s="320" t="s">
        <v>407</v>
      </c>
      <c r="C43" s="143"/>
      <c r="D43" s="179"/>
      <c r="E43" s="319" t="s">
        <v>406</v>
      </c>
      <c r="F43" s="332" t="s">
        <v>408</v>
      </c>
      <c r="G43" s="139"/>
      <c r="H43" s="181"/>
    </row>
    <row r="44" spans="1:8" ht="16.5">
      <c r="A44" s="329" t="s">
        <v>409</v>
      </c>
      <c r="B44" s="278" t="s">
        <v>410</v>
      </c>
      <c r="C44" s="310">
        <f>IF(G42=0,IF(C42-C43&gt;0,C42-C43+G43,0),IF(G42-G43&lt;0,G43-G42+C42,0))</f>
        <v>2</v>
      </c>
      <c r="D44" s="311">
        <f>IF(H42=0,IF(D42-D43&gt;0,D42-D43+H43,0),IF(H42-H43&lt;0,H43-H42+D42,0))</f>
        <v>256</v>
      </c>
      <c r="E44" s="329" t="s">
        <v>411</v>
      </c>
      <c r="F44" s="334" t="s">
        <v>412</v>
      </c>
      <c r="G44" s="310">
        <f>IF(C42=0,IF(G42-G43&gt;0,G42-G43+C43,0),IF(C42-C43&lt;0,C43-C42+G43,0))</f>
        <v>0</v>
      </c>
      <c r="H44" s="311">
        <f>IF(D42=0,IF(H42-H43&gt;0,H42-H43+D43,0),IF(D42-D43&lt;0,D43-D42+H43,0))</f>
        <v>0</v>
      </c>
    </row>
    <row r="45" spans="1:8" ht="16.5">
      <c r="A45" s="335" t="s">
        <v>413</v>
      </c>
      <c r="B45" s="336" t="s">
        <v>414</v>
      </c>
      <c r="C45" s="337">
        <f>C36+C38+C42</f>
        <v>422</v>
      </c>
      <c r="D45" s="338">
        <f>D36+D38+D42</f>
        <v>69</v>
      </c>
      <c r="E45" s="335" t="s">
        <v>415</v>
      </c>
      <c r="F45" s="339" t="s">
        <v>416</v>
      </c>
      <c r="G45" s="337">
        <f>G42+G36</f>
        <v>422</v>
      </c>
      <c r="H45" s="338">
        <f>H42+H36</f>
        <v>69</v>
      </c>
    </row>
    <row r="46" spans="1:8" ht="15.75">
      <c r="A46" s="273"/>
      <c r="B46" s="340"/>
      <c r="C46" s="341"/>
      <c r="D46" s="341"/>
      <c r="E46" s="342"/>
      <c r="F46" s="273"/>
      <c r="G46" s="341"/>
      <c r="H46" s="341"/>
    </row>
    <row r="47" spans="1:8" ht="15.75">
      <c r="A47" s="343" t="s">
        <v>417</v>
      </c>
      <c r="B47" s="343"/>
      <c r="C47" s="343"/>
      <c r="D47" s="343"/>
      <c r="E47" s="343"/>
      <c r="F47" s="273"/>
      <c r="G47" s="341"/>
      <c r="H47" s="341"/>
    </row>
    <row r="48" spans="1:8" ht="15.75">
      <c r="A48" s="273"/>
      <c r="B48" s="340"/>
      <c r="C48" s="341"/>
      <c r="D48" s="341"/>
      <c r="E48" s="342"/>
      <c r="F48" s="273"/>
      <c r="G48" s="341"/>
      <c r="H48" s="341"/>
    </row>
    <row r="49" spans="1:8" ht="15.75">
      <c r="A49" s="273"/>
      <c r="B49" s="273"/>
      <c r="C49" s="341"/>
      <c r="D49" s="341"/>
      <c r="E49" s="273"/>
      <c r="F49" s="273"/>
      <c r="G49" s="344"/>
      <c r="H49" s="344"/>
    </row>
    <row r="50" spans="1:13" s="102" customFormat="1" ht="15.75">
      <c r="A50" s="94" t="s">
        <v>8</v>
      </c>
      <c r="B50" s="95">
        <f>pdeReportingDate</f>
        <v>43859</v>
      </c>
      <c r="C50" s="95"/>
      <c r="D50" s="95"/>
      <c r="E50" s="95"/>
      <c r="F50" s="95"/>
      <c r="G50" s="95"/>
      <c r="H50" s="95"/>
      <c r="M50" s="262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62"/>
    </row>
    <row r="52" spans="1:8" s="102" customFormat="1" ht="15.75">
      <c r="A52" s="96" t="s">
        <v>305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306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307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308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308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3"/>
      <c r="B62" s="273"/>
      <c r="C62" s="341"/>
      <c r="D62" s="341"/>
      <c r="E62" s="273"/>
      <c r="F62" s="273"/>
      <c r="G62" s="344"/>
      <c r="H62" s="344"/>
    </row>
    <row r="63" spans="1:8" ht="15.75">
      <c r="A63" s="273"/>
      <c r="B63" s="273"/>
      <c r="C63" s="341"/>
      <c r="D63" s="341"/>
      <c r="E63" s="273"/>
      <c r="F63" s="273"/>
      <c r="G63" s="344"/>
      <c r="H63" s="344"/>
    </row>
    <row r="64" spans="1:8" ht="15.75">
      <c r="A64" s="273"/>
      <c r="B64" s="273"/>
      <c r="C64" s="341"/>
      <c r="D64" s="341"/>
      <c r="E64" s="273"/>
      <c r="F64" s="273"/>
      <c r="G64" s="344"/>
      <c r="H64" s="344"/>
    </row>
    <row r="65" spans="1:8" ht="15.75">
      <c r="A65" s="273"/>
      <c r="B65" s="273"/>
      <c r="C65" s="341"/>
      <c r="D65" s="341"/>
      <c r="E65" s="273"/>
      <c r="F65" s="273"/>
      <c r="G65" s="344"/>
      <c r="H65" s="344"/>
    </row>
    <row r="66" spans="1:8" ht="15.75">
      <c r="A66" s="273"/>
      <c r="B66" s="273"/>
      <c r="C66" s="341"/>
      <c r="D66" s="341"/>
      <c r="E66" s="273"/>
      <c r="F66" s="273"/>
      <c r="G66" s="344"/>
      <c r="H66" s="344"/>
    </row>
    <row r="67" spans="1:8" ht="15.75">
      <c r="A67" s="273"/>
      <c r="B67" s="273"/>
      <c r="C67" s="341"/>
      <c r="D67" s="341"/>
      <c r="E67" s="273"/>
      <c r="F67" s="273"/>
      <c r="G67" s="344"/>
      <c r="H67" s="344"/>
    </row>
    <row r="68" spans="1:8" ht="15.75">
      <c r="A68" s="273"/>
      <c r="B68" s="273"/>
      <c r="C68" s="341"/>
      <c r="D68" s="341"/>
      <c r="E68" s="273"/>
      <c r="F68" s="273"/>
      <c r="G68" s="344"/>
      <c r="H68" s="344"/>
    </row>
    <row r="69" spans="1:8" ht="15.75">
      <c r="A69" s="273"/>
      <c r="B69" s="273"/>
      <c r="C69" s="341"/>
      <c r="D69" s="341"/>
      <c r="E69" s="273"/>
      <c r="F69" s="273"/>
      <c r="G69" s="344"/>
      <c r="H69" s="344"/>
    </row>
    <row r="70" spans="1:8" ht="15.75">
      <c r="A70" s="273"/>
      <c r="B70" s="273"/>
      <c r="C70" s="341"/>
      <c r="D70" s="341"/>
      <c r="E70" s="273"/>
      <c r="F70" s="273"/>
      <c r="G70" s="344"/>
      <c r="H70" s="344"/>
    </row>
    <row r="71" spans="1:8" ht="15.75">
      <c r="A71" s="273"/>
      <c r="B71" s="273"/>
      <c r="C71" s="341"/>
      <c r="D71" s="341"/>
      <c r="E71" s="273"/>
      <c r="F71" s="273"/>
      <c r="G71" s="344"/>
      <c r="H71" s="344"/>
    </row>
    <row r="72" spans="1:8" ht="15.75">
      <c r="A72" s="273"/>
      <c r="B72" s="273"/>
      <c r="C72" s="341"/>
      <c r="D72" s="341"/>
      <c r="E72" s="273"/>
      <c r="F72" s="273"/>
      <c r="G72" s="344"/>
      <c r="H72" s="344"/>
    </row>
    <row r="73" spans="1:8" ht="15.75">
      <c r="A73" s="273"/>
      <c r="B73" s="273"/>
      <c r="C73" s="341"/>
      <c r="D73" s="341"/>
      <c r="E73" s="273"/>
      <c r="F73" s="273"/>
      <c r="G73" s="344"/>
      <c r="H73" s="344"/>
    </row>
    <row r="74" spans="1:8" ht="15.75">
      <c r="A74" s="273"/>
      <c r="B74" s="273"/>
      <c r="C74" s="341"/>
      <c r="D74" s="341"/>
      <c r="E74" s="273"/>
      <c r="F74" s="273"/>
      <c r="G74" s="344"/>
      <c r="H74" s="344"/>
    </row>
    <row r="75" spans="1:8" ht="15.75">
      <c r="A75" s="273"/>
      <c r="B75" s="273"/>
      <c r="C75" s="341"/>
      <c r="D75" s="341"/>
      <c r="E75" s="273"/>
      <c r="F75" s="273"/>
      <c r="G75" s="344"/>
      <c r="H75" s="344"/>
    </row>
    <row r="76" spans="1:8" ht="15.75">
      <c r="A76" s="273"/>
      <c r="B76" s="273"/>
      <c r="C76" s="341"/>
      <c r="D76" s="341"/>
      <c r="E76" s="273"/>
      <c r="F76" s="273"/>
      <c r="G76" s="344"/>
      <c r="H76" s="344"/>
    </row>
    <row r="77" spans="1:8" ht="15.75">
      <c r="A77" s="273"/>
      <c r="B77" s="273"/>
      <c r="C77" s="341"/>
      <c r="D77" s="341"/>
      <c r="E77" s="273"/>
      <c r="F77" s="273"/>
      <c r="G77" s="344"/>
      <c r="H77" s="344"/>
    </row>
    <row r="78" spans="1:8" ht="15.75">
      <c r="A78" s="273"/>
      <c r="B78" s="273"/>
      <c r="C78" s="341"/>
      <c r="D78" s="341"/>
      <c r="E78" s="273"/>
      <c r="F78" s="273"/>
      <c r="G78" s="344"/>
      <c r="H78" s="344"/>
    </row>
    <row r="79" spans="1:8" ht="15.75">
      <c r="A79" s="273"/>
      <c r="B79" s="273"/>
      <c r="C79" s="341"/>
      <c r="D79" s="341"/>
      <c r="E79" s="273"/>
      <c r="F79" s="273"/>
      <c r="G79" s="344"/>
      <c r="H79" s="344"/>
    </row>
    <row r="80" spans="1:8" ht="15.75">
      <c r="A80" s="273"/>
      <c r="B80" s="273"/>
      <c r="C80" s="341"/>
      <c r="D80" s="341"/>
      <c r="E80" s="273"/>
      <c r="F80" s="273"/>
      <c r="G80" s="344"/>
      <c r="H80" s="344"/>
    </row>
    <row r="81" spans="1:8" ht="15.75">
      <c r="A81" s="273"/>
      <c r="B81" s="273"/>
      <c r="C81" s="341"/>
      <c r="D81" s="341"/>
      <c r="E81" s="273"/>
      <c r="F81" s="273"/>
      <c r="G81" s="344"/>
      <c r="H81" s="344"/>
    </row>
    <row r="82" spans="1:8" ht="15.75">
      <c r="A82" s="273"/>
      <c r="B82" s="273"/>
      <c r="C82" s="341"/>
      <c r="D82" s="341"/>
      <c r="E82" s="273"/>
      <c r="F82" s="273"/>
      <c r="G82" s="344"/>
      <c r="H82" s="344"/>
    </row>
    <row r="83" spans="1:8" ht="15.75">
      <c r="A83" s="273"/>
      <c r="B83" s="273"/>
      <c r="C83" s="341"/>
      <c r="D83" s="341"/>
      <c r="E83" s="273"/>
      <c r="F83" s="273"/>
      <c r="G83" s="344"/>
      <c r="H83" s="344"/>
    </row>
    <row r="84" spans="1:8" ht="15.75">
      <c r="A84" s="273"/>
      <c r="B84" s="273"/>
      <c r="C84" s="341"/>
      <c r="D84" s="341"/>
      <c r="E84" s="273"/>
      <c r="F84" s="273"/>
      <c r="G84" s="344"/>
      <c r="H84" s="344"/>
    </row>
    <row r="85" spans="1:8" ht="15.75">
      <c r="A85" s="273"/>
      <c r="B85" s="273"/>
      <c r="C85" s="341"/>
      <c r="D85" s="341"/>
      <c r="E85" s="273"/>
      <c r="F85" s="273"/>
      <c r="G85" s="344"/>
      <c r="H85" s="344"/>
    </row>
    <row r="86" spans="1:8" ht="15.75">
      <c r="A86" s="273"/>
      <c r="B86" s="273"/>
      <c r="C86" s="341"/>
      <c r="D86" s="341"/>
      <c r="E86" s="273"/>
      <c r="F86" s="273"/>
      <c r="G86" s="344"/>
      <c r="H86" s="344"/>
    </row>
    <row r="87" spans="1:8" ht="15.75">
      <c r="A87" s="273"/>
      <c r="B87" s="273"/>
      <c r="C87" s="341"/>
      <c r="D87" s="341"/>
      <c r="E87" s="273"/>
      <c r="F87" s="273"/>
      <c r="G87" s="344"/>
      <c r="H87" s="344"/>
    </row>
    <row r="88" spans="1:8" ht="15.75">
      <c r="A88" s="273"/>
      <c r="B88" s="273"/>
      <c r="C88" s="341"/>
      <c r="D88" s="341"/>
      <c r="E88" s="273"/>
      <c r="F88" s="273"/>
      <c r="G88" s="344"/>
      <c r="H88" s="344"/>
    </row>
    <row r="89" spans="1:8" ht="15.75">
      <c r="A89" s="273"/>
      <c r="B89" s="273"/>
      <c r="C89" s="341"/>
      <c r="D89" s="341"/>
      <c r="E89" s="273"/>
      <c r="F89" s="273"/>
      <c r="G89" s="344"/>
      <c r="H89" s="344"/>
    </row>
    <row r="90" spans="1:8" ht="15.75">
      <c r="A90" s="273"/>
      <c r="B90" s="273"/>
      <c r="C90" s="341"/>
      <c r="D90" s="341"/>
      <c r="E90" s="273"/>
      <c r="F90" s="273"/>
      <c r="G90" s="344"/>
      <c r="H90" s="344"/>
    </row>
    <row r="91" spans="1:8" ht="15.75">
      <c r="A91" s="273"/>
      <c r="B91" s="273"/>
      <c r="C91" s="341"/>
      <c r="D91" s="341"/>
      <c r="E91" s="273"/>
      <c r="F91" s="273"/>
      <c r="G91" s="344"/>
      <c r="H91" s="344"/>
    </row>
    <row r="92" spans="1:8" ht="15.75">
      <c r="A92" s="273"/>
      <c r="B92" s="273"/>
      <c r="C92" s="341"/>
      <c r="D92" s="341"/>
      <c r="E92" s="273"/>
      <c r="F92" s="273"/>
      <c r="G92" s="344"/>
      <c r="H92" s="344"/>
    </row>
    <row r="93" spans="1:8" ht="15.75">
      <c r="A93" s="273"/>
      <c r="B93" s="273"/>
      <c r="C93" s="341"/>
      <c r="D93" s="341"/>
      <c r="E93" s="273"/>
      <c r="F93" s="273"/>
      <c r="G93" s="344"/>
      <c r="H93" s="344"/>
    </row>
    <row r="94" spans="1:8" ht="15.75">
      <c r="A94" s="273"/>
      <c r="B94" s="273"/>
      <c r="C94" s="341"/>
      <c r="D94" s="341"/>
      <c r="E94" s="273"/>
      <c r="F94" s="273"/>
      <c r="G94" s="344"/>
      <c r="H94" s="344"/>
    </row>
    <row r="95" spans="1:8" ht="15.75">
      <c r="A95" s="273"/>
      <c r="B95" s="273"/>
      <c r="C95" s="341"/>
      <c r="D95" s="341"/>
      <c r="E95" s="273"/>
      <c r="F95" s="273"/>
      <c r="G95" s="344"/>
      <c r="H95" s="344"/>
    </row>
    <row r="96" spans="1:8" ht="15.75">
      <c r="A96" s="273"/>
      <c r="B96" s="273"/>
      <c r="C96" s="341"/>
      <c r="D96" s="341"/>
      <c r="E96" s="273"/>
      <c r="F96" s="273"/>
      <c r="G96" s="344"/>
      <c r="H96" s="344"/>
    </row>
    <row r="97" spans="1:8" ht="15.75">
      <c r="A97" s="273"/>
      <c r="B97" s="273"/>
      <c r="C97" s="341"/>
      <c r="D97" s="341"/>
      <c r="E97" s="273"/>
      <c r="F97" s="273"/>
      <c r="G97" s="344"/>
      <c r="H97" s="344"/>
    </row>
    <row r="98" spans="1:8" ht="15.75">
      <c r="A98" s="273"/>
      <c r="B98" s="273"/>
      <c r="C98" s="341"/>
      <c r="D98" s="341"/>
      <c r="E98" s="273"/>
      <c r="F98" s="273"/>
      <c r="G98" s="344"/>
      <c r="H98" s="344"/>
    </row>
    <row r="99" spans="1:8" ht="15.75">
      <c r="A99" s="273"/>
      <c r="B99" s="273"/>
      <c r="C99" s="341"/>
      <c r="D99" s="341"/>
      <c r="E99" s="273"/>
      <c r="F99" s="273"/>
      <c r="G99" s="344"/>
      <c r="H99" s="344"/>
    </row>
    <row r="100" spans="1:8" ht="15.75">
      <c r="A100" s="273"/>
      <c r="B100" s="273"/>
      <c r="C100" s="341"/>
      <c r="D100" s="341"/>
      <c r="E100" s="273"/>
      <c r="F100" s="273"/>
      <c r="G100" s="344"/>
      <c r="H100" s="344"/>
    </row>
    <row r="101" spans="1:8" ht="15.75">
      <c r="A101" s="273"/>
      <c r="B101" s="273"/>
      <c r="C101" s="341"/>
      <c r="D101" s="341"/>
      <c r="E101" s="273"/>
      <c r="F101" s="273"/>
      <c r="G101" s="344"/>
      <c r="H101" s="344"/>
    </row>
    <row r="102" spans="1:8" ht="15.75">
      <c r="A102" s="273"/>
      <c r="B102" s="273"/>
      <c r="C102" s="341"/>
      <c r="D102" s="341"/>
      <c r="E102" s="273"/>
      <c r="F102" s="273"/>
      <c r="G102" s="344"/>
      <c r="H102" s="344"/>
    </row>
    <row r="103" spans="1:8" ht="15.75">
      <c r="A103" s="273"/>
      <c r="B103" s="273"/>
      <c r="C103" s="341"/>
      <c r="D103" s="341"/>
      <c r="E103" s="273"/>
      <c r="F103" s="273"/>
      <c r="G103" s="344"/>
      <c r="H103" s="344"/>
    </row>
    <row r="104" spans="1:6" ht="15.75">
      <c r="A104" s="273"/>
      <c r="B104" s="273"/>
      <c r="C104" s="272"/>
      <c r="D104" s="272"/>
      <c r="E104" s="273"/>
      <c r="F104" s="273"/>
    </row>
    <row r="105" spans="1:6" ht="15.75">
      <c r="A105" s="273"/>
      <c r="B105" s="273"/>
      <c r="C105" s="272"/>
      <c r="D105" s="272"/>
      <c r="E105" s="273"/>
      <c r="F105" s="273"/>
    </row>
    <row r="106" spans="1:6" ht="15.75">
      <c r="A106" s="273"/>
      <c r="B106" s="273"/>
      <c r="C106" s="272"/>
      <c r="D106" s="272"/>
      <c r="E106" s="273"/>
      <c r="F106" s="273"/>
    </row>
    <row r="107" spans="1:6" ht="15.75">
      <c r="A107" s="273"/>
      <c r="B107" s="273"/>
      <c r="C107" s="272"/>
      <c r="D107" s="272"/>
      <c r="E107" s="273"/>
      <c r="F107" s="273"/>
    </row>
    <row r="108" spans="1:6" ht="15.75">
      <c r="A108" s="273"/>
      <c r="B108" s="273"/>
      <c r="C108" s="272"/>
      <c r="D108" s="272"/>
      <c r="E108" s="273"/>
      <c r="F108" s="273"/>
    </row>
    <row r="109" spans="1:6" ht="15.75">
      <c r="A109" s="273"/>
      <c r="B109" s="273"/>
      <c r="C109" s="272"/>
      <c r="D109" s="272"/>
      <c r="E109" s="273"/>
      <c r="F109" s="273"/>
    </row>
    <row r="110" spans="1:6" ht="15.75">
      <c r="A110" s="273"/>
      <c r="B110" s="273"/>
      <c r="C110" s="272"/>
      <c r="D110" s="272"/>
      <c r="E110" s="273"/>
      <c r="F110" s="273"/>
    </row>
    <row r="111" spans="1:6" ht="15.75">
      <c r="A111" s="273"/>
      <c r="B111" s="273"/>
      <c r="C111" s="272"/>
      <c r="D111" s="272"/>
      <c r="E111" s="273"/>
      <c r="F111" s="273"/>
    </row>
    <row r="112" spans="1:6" ht="15.75">
      <c r="A112" s="273"/>
      <c r="B112" s="273"/>
      <c r="C112" s="272"/>
      <c r="D112" s="272"/>
      <c r="E112" s="273"/>
      <c r="F112" s="273"/>
    </row>
    <row r="113" spans="1:6" ht="15.75">
      <c r="A113" s="273"/>
      <c r="B113" s="273"/>
      <c r="C113" s="272"/>
      <c r="D113" s="272"/>
      <c r="E113" s="273"/>
      <c r="F113" s="273"/>
    </row>
    <row r="114" spans="1:6" ht="15.75">
      <c r="A114" s="273"/>
      <c r="B114" s="273"/>
      <c r="C114" s="272"/>
      <c r="D114" s="272"/>
      <c r="E114" s="273"/>
      <c r="F114" s="273"/>
    </row>
    <row r="115" spans="1:6" ht="15.75">
      <c r="A115" s="273"/>
      <c r="B115" s="273"/>
      <c r="C115" s="272"/>
      <c r="D115" s="272"/>
      <c r="E115" s="273"/>
      <c r="F115" s="273"/>
    </row>
    <row r="116" spans="1:6" ht="15.75">
      <c r="A116" s="273"/>
      <c r="B116" s="273"/>
      <c r="C116" s="272"/>
      <c r="D116" s="272"/>
      <c r="E116" s="273"/>
      <c r="F116" s="273"/>
    </row>
    <row r="117" spans="1:6" ht="15.75">
      <c r="A117" s="273"/>
      <c r="B117" s="273"/>
      <c r="C117" s="272"/>
      <c r="D117" s="272"/>
      <c r="E117" s="273"/>
      <c r="F117" s="273"/>
    </row>
    <row r="118" spans="1:6" ht="15.75">
      <c r="A118" s="273"/>
      <c r="B118" s="273"/>
      <c r="C118" s="272"/>
      <c r="D118" s="272"/>
      <c r="E118" s="273"/>
      <c r="F118" s="273"/>
    </row>
    <row r="119" spans="1:6" ht="15.75">
      <c r="A119" s="273"/>
      <c r="B119" s="273"/>
      <c r="C119" s="272"/>
      <c r="D119" s="272"/>
      <c r="E119" s="273"/>
      <c r="F119" s="273"/>
    </row>
    <row r="120" spans="1:6" ht="15.75">
      <c r="A120" s="273"/>
      <c r="B120" s="273"/>
      <c r="C120" s="272"/>
      <c r="D120" s="272"/>
      <c r="E120" s="273"/>
      <c r="F120" s="273"/>
    </row>
    <row r="121" spans="1:6" ht="15.75">
      <c r="A121" s="273"/>
      <c r="B121" s="273"/>
      <c r="C121" s="272"/>
      <c r="D121" s="272"/>
      <c r="E121" s="273"/>
      <c r="F121" s="273"/>
    </row>
    <row r="122" spans="1:6" ht="15.75">
      <c r="A122" s="273"/>
      <c r="B122" s="273"/>
      <c r="C122" s="272"/>
      <c r="D122" s="272"/>
      <c r="E122" s="273"/>
      <c r="F122" s="273"/>
    </row>
    <row r="123" spans="1:6" ht="15.75">
      <c r="A123" s="273"/>
      <c r="B123" s="273"/>
      <c r="C123" s="272"/>
      <c r="D123" s="272"/>
      <c r="E123" s="273"/>
      <c r="F123" s="273"/>
    </row>
    <row r="124" spans="1:6" ht="15.75">
      <c r="A124" s="273"/>
      <c r="B124" s="273"/>
      <c r="C124" s="272"/>
      <c r="D124" s="272"/>
      <c r="E124" s="273"/>
      <c r="F124" s="273"/>
    </row>
    <row r="125" spans="1:6" ht="15.75">
      <c r="A125" s="273"/>
      <c r="B125" s="273"/>
      <c r="C125" s="272"/>
      <c r="D125" s="272"/>
      <c r="E125" s="273"/>
      <c r="F125" s="273"/>
    </row>
    <row r="126" spans="1:6" ht="15.75">
      <c r="A126" s="273"/>
      <c r="B126" s="273"/>
      <c r="C126" s="272"/>
      <c r="D126" s="272"/>
      <c r="E126" s="273"/>
      <c r="F126" s="273"/>
    </row>
    <row r="127" spans="1:6" ht="15.75">
      <c r="A127" s="273"/>
      <c r="B127" s="273"/>
      <c r="C127" s="272"/>
      <c r="D127" s="272"/>
      <c r="E127" s="273"/>
      <c r="F127" s="273"/>
    </row>
    <row r="128" spans="1:6" ht="15.75">
      <c r="A128" s="273"/>
      <c r="B128" s="273"/>
      <c r="C128" s="272"/>
      <c r="D128" s="272"/>
      <c r="E128" s="273"/>
      <c r="F128" s="273"/>
    </row>
    <row r="129" spans="1:6" ht="15.75">
      <c r="A129" s="273"/>
      <c r="B129" s="273"/>
      <c r="C129" s="272"/>
      <c r="D129" s="272"/>
      <c r="E129" s="273"/>
      <c r="F129" s="273"/>
    </row>
    <row r="130" spans="1:6" ht="15.75">
      <c r="A130" s="273"/>
      <c r="B130" s="273"/>
      <c r="C130" s="272"/>
      <c r="D130" s="272"/>
      <c r="E130" s="273"/>
      <c r="F130" s="273"/>
    </row>
    <row r="131" spans="1:6" ht="15.75">
      <c r="A131" s="273"/>
      <c r="B131" s="273"/>
      <c r="C131" s="272"/>
      <c r="D131" s="272"/>
      <c r="E131" s="273"/>
      <c r="F131" s="273"/>
    </row>
    <row r="132" spans="1:6" ht="15.75">
      <c r="A132" s="273"/>
      <c r="B132" s="273"/>
      <c r="C132" s="272"/>
      <c r="D132" s="272"/>
      <c r="E132" s="273"/>
      <c r="F132" s="273"/>
    </row>
    <row r="133" spans="1:6" ht="15.75">
      <c r="A133" s="273"/>
      <c r="B133" s="273"/>
      <c r="C133" s="272"/>
      <c r="D133" s="272"/>
      <c r="E133" s="273"/>
      <c r="F133" s="273"/>
    </row>
    <row r="134" spans="1:6" ht="15.75">
      <c r="A134" s="273"/>
      <c r="B134" s="273"/>
      <c r="C134" s="272"/>
      <c r="D134" s="272"/>
      <c r="E134" s="273"/>
      <c r="F134" s="273"/>
    </row>
    <row r="135" spans="1:6" ht="15.75">
      <c r="A135" s="273"/>
      <c r="B135" s="273"/>
      <c r="C135" s="272"/>
      <c r="D135" s="272"/>
      <c r="E135" s="273"/>
      <c r="F135" s="273"/>
    </row>
    <row r="136" spans="1:6" ht="15.75">
      <c r="A136" s="273"/>
      <c r="B136" s="273"/>
      <c r="C136" s="272"/>
      <c r="D136" s="272"/>
      <c r="E136" s="273"/>
      <c r="F136" s="273"/>
    </row>
    <row r="137" spans="1:6" ht="15.75">
      <c r="A137" s="273"/>
      <c r="B137" s="273"/>
      <c r="C137" s="272"/>
      <c r="D137" s="272"/>
      <c r="E137" s="273"/>
      <c r="F137" s="273"/>
    </row>
    <row r="138" spans="1:6" ht="15.75">
      <c r="A138" s="273"/>
      <c r="B138" s="273"/>
      <c r="C138" s="272"/>
      <c r="D138" s="272"/>
      <c r="E138" s="273"/>
      <c r="F138" s="273"/>
    </row>
    <row r="139" spans="1:6" ht="15.75">
      <c r="A139" s="273"/>
      <c r="B139" s="273"/>
      <c r="C139" s="272"/>
      <c r="D139" s="272"/>
      <c r="E139" s="273"/>
      <c r="F139" s="273"/>
    </row>
    <row r="140" spans="1:6" ht="15.75">
      <c r="A140" s="273"/>
      <c r="B140" s="273"/>
      <c r="C140" s="272"/>
      <c r="D140" s="272"/>
      <c r="E140" s="273"/>
      <c r="F140" s="273"/>
    </row>
    <row r="141" spans="1:6" ht="15.75">
      <c r="A141" s="273"/>
      <c r="B141" s="273"/>
      <c r="C141" s="272"/>
      <c r="D141" s="272"/>
      <c r="E141" s="273"/>
      <c r="F141" s="273"/>
    </row>
    <row r="142" spans="1:6" ht="15.75">
      <c r="A142" s="273"/>
      <c r="B142" s="273"/>
      <c r="C142" s="272"/>
      <c r="D142" s="272"/>
      <c r="E142" s="273"/>
      <c r="F142" s="273"/>
    </row>
    <row r="143" spans="1:6" ht="15.75">
      <c r="A143" s="273"/>
      <c r="B143" s="273"/>
      <c r="C143" s="272"/>
      <c r="D143" s="272"/>
      <c r="E143" s="273"/>
      <c r="F143" s="273"/>
    </row>
    <row r="144" spans="1:6" ht="15.75">
      <c r="A144" s="273"/>
      <c r="B144" s="273"/>
      <c r="C144" s="272"/>
      <c r="D144" s="272"/>
      <c r="E144" s="273"/>
      <c r="F144" s="273"/>
    </row>
    <row r="145" spans="1:6" ht="15.75">
      <c r="A145" s="273"/>
      <c r="B145" s="273"/>
      <c r="C145" s="272"/>
      <c r="D145" s="272"/>
      <c r="E145" s="273"/>
      <c r="F145" s="273"/>
    </row>
    <row r="146" spans="1:6" ht="15.75">
      <c r="A146" s="273"/>
      <c r="B146" s="273"/>
      <c r="C146" s="272"/>
      <c r="D146" s="272"/>
      <c r="E146" s="273"/>
      <c r="F146" s="273"/>
    </row>
    <row r="147" spans="1:6" ht="15.75">
      <c r="A147" s="273"/>
      <c r="B147" s="273"/>
      <c r="C147" s="272"/>
      <c r="D147" s="272"/>
      <c r="E147" s="273"/>
      <c r="F147" s="273"/>
    </row>
    <row r="148" spans="1:6" ht="15.75">
      <c r="A148" s="273"/>
      <c r="B148" s="273"/>
      <c r="C148" s="272"/>
      <c r="D148" s="272"/>
      <c r="E148" s="273"/>
      <c r="F148" s="273"/>
    </row>
    <row r="149" spans="1:6" ht="15.75">
      <c r="A149" s="273"/>
      <c r="B149" s="273"/>
      <c r="C149" s="272"/>
      <c r="D149" s="272"/>
      <c r="E149" s="273"/>
      <c r="F149" s="273"/>
    </row>
    <row r="150" spans="1:6" ht="15.75">
      <c r="A150" s="273"/>
      <c r="B150" s="273"/>
      <c r="C150" s="272"/>
      <c r="D150" s="272"/>
      <c r="E150" s="273"/>
      <c r="F150" s="273"/>
    </row>
    <row r="151" spans="1:6" ht="15.75">
      <c r="A151" s="273"/>
      <c r="B151" s="273"/>
      <c r="C151" s="272"/>
      <c r="D151" s="272"/>
      <c r="E151" s="273"/>
      <c r="F151" s="273"/>
    </row>
    <row r="152" spans="1:6" ht="15.75">
      <c r="A152" s="273"/>
      <c r="B152" s="273"/>
      <c r="C152" s="272"/>
      <c r="D152" s="272"/>
      <c r="E152" s="273"/>
      <c r="F152" s="273"/>
    </row>
    <row r="153" spans="1:6" ht="15.75">
      <c r="A153" s="273"/>
      <c r="B153" s="273"/>
      <c r="C153" s="272"/>
      <c r="D153" s="272"/>
      <c r="E153" s="273"/>
      <c r="F153" s="273"/>
    </row>
    <row r="154" spans="1:6" ht="15.75">
      <c r="A154" s="273"/>
      <c r="B154" s="273"/>
      <c r="C154" s="272"/>
      <c r="D154" s="272"/>
      <c r="E154" s="273"/>
      <c r="F154" s="273"/>
    </row>
    <row r="155" spans="1:6" ht="15.75">
      <c r="A155" s="273"/>
      <c r="B155" s="273"/>
      <c r="C155" s="272"/>
      <c r="D155" s="272"/>
      <c r="E155" s="273"/>
      <c r="F155" s="273"/>
    </row>
    <row r="156" spans="1:6" ht="15.75">
      <c r="A156" s="273"/>
      <c r="B156" s="273"/>
      <c r="C156" s="272"/>
      <c r="D156" s="272"/>
      <c r="E156" s="273"/>
      <c r="F156" s="273"/>
    </row>
    <row r="157" spans="1:6" ht="15.75">
      <c r="A157" s="273"/>
      <c r="B157" s="273"/>
      <c r="C157" s="272"/>
      <c r="D157" s="272"/>
      <c r="E157" s="273"/>
      <c r="F157" s="273"/>
    </row>
    <row r="158" spans="1:6" ht="15.75">
      <c r="A158" s="273"/>
      <c r="B158" s="273"/>
      <c r="C158" s="272"/>
      <c r="D158" s="272"/>
      <c r="E158" s="273"/>
      <c r="F158" s="273"/>
    </row>
    <row r="159" spans="1:6" ht="15.75">
      <c r="A159" s="273"/>
      <c r="B159" s="273"/>
      <c r="C159" s="272"/>
      <c r="D159" s="272"/>
      <c r="E159" s="273"/>
      <c r="F159" s="273"/>
    </row>
    <row r="160" spans="1:6" ht="15.75">
      <c r="A160" s="273"/>
      <c r="B160" s="273"/>
      <c r="C160" s="272"/>
      <c r="D160" s="272"/>
      <c r="E160" s="273"/>
      <c r="F160" s="273"/>
    </row>
    <row r="161" spans="1:6" ht="15.75">
      <c r="A161" s="273"/>
      <c r="B161" s="273"/>
      <c r="C161" s="272"/>
      <c r="D161" s="272"/>
      <c r="E161" s="273"/>
      <c r="F161" s="273"/>
    </row>
    <row r="162" spans="1:6" ht="15.75">
      <c r="A162" s="273"/>
      <c r="B162" s="273"/>
      <c r="C162" s="272"/>
      <c r="D162" s="272"/>
      <c r="E162" s="273"/>
      <c r="F162" s="273"/>
    </row>
    <row r="163" spans="1:6" ht="15.75">
      <c r="A163" s="273"/>
      <c r="B163" s="273"/>
      <c r="C163" s="272"/>
      <c r="D163" s="272"/>
      <c r="E163" s="273"/>
      <c r="F163" s="273"/>
    </row>
    <row r="164" spans="1:6" ht="15.75">
      <c r="A164" s="273"/>
      <c r="B164" s="273"/>
      <c r="C164" s="272"/>
      <c r="D164" s="272"/>
      <c r="E164" s="273"/>
      <c r="F164" s="273"/>
    </row>
    <row r="165" spans="1:6" ht="15.75">
      <c r="A165" s="273"/>
      <c r="B165" s="273"/>
      <c r="C165" s="272"/>
      <c r="D165" s="272"/>
      <c r="E165" s="273"/>
      <c r="F165" s="273"/>
    </row>
    <row r="166" spans="1:6" ht="15.75">
      <c r="A166" s="273"/>
      <c r="B166" s="273"/>
      <c r="C166" s="272"/>
      <c r="D166" s="272"/>
      <c r="E166" s="273"/>
      <c r="F166" s="273"/>
    </row>
    <row r="167" spans="1:6" ht="15.75">
      <c r="A167" s="273"/>
      <c r="B167" s="273"/>
      <c r="C167" s="272"/>
      <c r="D167" s="272"/>
      <c r="E167" s="273"/>
      <c r="F167" s="273"/>
    </row>
    <row r="168" spans="1:6" ht="15.75">
      <c r="A168" s="273"/>
      <c r="B168" s="273"/>
      <c r="C168" s="272"/>
      <c r="D168" s="272"/>
      <c r="E168" s="273"/>
      <c r="F168" s="273"/>
    </row>
    <row r="169" spans="1:6" ht="15.75">
      <c r="A169" s="273"/>
      <c r="B169" s="273"/>
      <c r="C169" s="272"/>
      <c r="D169" s="272"/>
      <c r="E169" s="273"/>
      <c r="F169" s="273"/>
    </row>
    <row r="170" spans="1:6" ht="15.75">
      <c r="A170" s="273"/>
      <c r="B170" s="273"/>
      <c r="C170" s="272"/>
      <c r="D170" s="272"/>
      <c r="E170" s="273"/>
      <c r="F170" s="273"/>
    </row>
    <row r="171" spans="1:6" ht="15.75">
      <c r="A171" s="273"/>
      <c r="B171" s="273"/>
      <c r="C171" s="272"/>
      <c r="D171" s="272"/>
      <c r="E171" s="273"/>
      <c r="F171" s="273"/>
    </row>
    <row r="172" spans="1:6" ht="15.75">
      <c r="A172" s="273"/>
      <c r="B172" s="273"/>
      <c r="C172" s="272"/>
      <c r="D172" s="272"/>
      <c r="E172" s="273"/>
      <c r="F172" s="273"/>
    </row>
    <row r="173" spans="1:6" ht="15.75">
      <c r="A173" s="273"/>
      <c r="B173" s="273"/>
      <c r="C173" s="272"/>
      <c r="D173" s="272"/>
      <c r="E173" s="273"/>
      <c r="F173" s="273"/>
    </row>
    <row r="174" spans="1:6" ht="15.75">
      <c r="A174" s="273"/>
      <c r="B174" s="273"/>
      <c r="C174" s="272"/>
      <c r="D174" s="272"/>
      <c r="E174" s="273"/>
      <c r="F174" s="273"/>
    </row>
    <row r="175" spans="1:6" ht="15.75">
      <c r="A175" s="273"/>
      <c r="B175" s="273"/>
      <c r="C175" s="272"/>
      <c r="D175" s="272"/>
      <c r="E175" s="273"/>
      <c r="F175" s="273"/>
    </row>
    <row r="176" spans="1:6" ht="15.75">
      <c r="A176" s="273"/>
      <c r="B176" s="273"/>
      <c r="C176" s="272"/>
      <c r="D176" s="272"/>
      <c r="E176" s="273"/>
      <c r="F176" s="273"/>
    </row>
    <row r="177" spans="1:6" ht="15.75">
      <c r="A177" s="273"/>
      <c r="B177" s="273"/>
      <c r="C177" s="272"/>
      <c r="D177" s="272"/>
      <c r="E177" s="273"/>
      <c r="F177" s="273"/>
    </row>
    <row r="178" spans="1:6" ht="15.75">
      <c r="A178" s="273"/>
      <c r="B178" s="273"/>
      <c r="C178" s="272"/>
      <c r="D178" s="272"/>
      <c r="E178" s="273"/>
      <c r="F178" s="273"/>
    </row>
    <row r="179" spans="1:6" ht="15.75">
      <c r="A179" s="273"/>
      <c r="B179" s="273"/>
      <c r="C179" s="272"/>
      <c r="D179" s="272"/>
      <c r="E179" s="273"/>
      <c r="F179" s="273"/>
    </row>
    <row r="180" spans="1:6" ht="15.75">
      <c r="A180" s="273"/>
      <c r="B180" s="273"/>
      <c r="C180" s="272"/>
      <c r="D180" s="272"/>
      <c r="E180" s="273"/>
      <c r="F180" s="273"/>
    </row>
    <row r="181" spans="1:6" ht="15.75">
      <c r="A181" s="273"/>
      <c r="B181" s="273"/>
      <c r="C181" s="272"/>
      <c r="D181" s="272"/>
      <c r="E181" s="273"/>
      <c r="F181" s="273"/>
    </row>
    <row r="182" spans="1:6" ht="15.75">
      <c r="A182" s="273"/>
      <c r="B182" s="273"/>
      <c r="C182" s="272"/>
      <c r="D182" s="272"/>
      <c r="E182" s="273"/>
      <c r="F182" s="273"/>
    </row>
    <row r="183" spans="1:6" ht="15.75">
      <c r="A183" s="273"/>
      <c r="B183" s="273"/>
      <c r="C183" s="272"/>
      <c r="D183" s="272"/>
      <c r="E183" s="273"/>
      <c r="F183" s="273"/>
    </row>
    <row r="184" spans="1:6" ht="15.75">
      <c r="A184" s="273"/>
      <c r="B184" s="273"/>
      <c r="C184" s="272"/>
      <c r="D184" s="272"/>
      <c r="E184" s="273"/>
      <c r="F184" s="273"/>
    </row>
    <row r="185" spans="1:6" ht="15.75">
      <c r="A185" s="273"/>
      <c r="B185" s="273"/>
      <c r="C185" s="272"/>
      <c r="D185" s="272"/>
      <c r="E185" s="273"/>
      <c r="F185" s="273"/>
    </row>
    <row r="186" spans="1:6" ht="15.75">
      <c r="A186" s="273"/>
      <c r="B186" s="273"/>
      <c r="C186" s="272"/>
      <c r="D186" s="272"/>
      <c r="E186" s="273"/>
      <c r="F186" s="273"/>
    </row>
    <row r="187" spans="1:6" ht="15.75">
      <c r="A187" s="273"/>
      <c r="B187" s="273"/>
      <c r="C187" s="272"/>
      <c r="D187" s="272"/>
      <c r="E187" s="273"/>
      <c r="F187" s="273"/>
    </row>
    <row r="188" spans="1:6" ht="15.75">
      <c r="A188" s="273"/>
      <c r="B188" s="273"/>
      <c r="C188" s="272"/>
      <c r="D188" s="272"/>
      <c r="E188" s="273"/>
      <c r="F188" s="273"/>
    </row>
    <row r="189" spans="1:6" ht="15.75">
      <c r="A189" s="273"/>
      <c r="B189" s="273"/>
      <c r="C189" s="272"/>
      <c r="D189" s="272"/>
      <c r="E189" s="273"/>
      <c r="F189" s="273"/>
    </row>
    <row r="190" spans="1:6" ht="15.75">
      <c r="A190" s="273"/>
      <c r="B190" s="273"/>
      <c r="C190" s="272"/>
      <c r="D190" s="272"/>
      <c r="E190" s="273"/>
      <c r="F190" s="273"/>
    </row>
    <row r="191" spans="1:6" ht="15.75">
      <c r="A191" s="273"/>
      <c r="B191" s="273"/>
      <c r="C191" s="272"/>
      <c r="D191" s="272"/>
      <c r="E191" s="273"/>
      <c r="F191" s="273"/>
    </row>
    <row r="192" spans="1:6" ht="15.75">
      <c r="A192" s="273"/>
      <c r="B192" s="273"/>
      <c r="C192" s="272"/>
      <c r="D192" s="272"/>
      <c r="E192" s="273"/>
      <c r="F192" s="273"/>
    </row>
    <row r="193" spans="1:6" ht="15.75">
      <c r="A193" s="273"/>
      <c r="B193" s="273"/>
      <c r="C193" s="272"/>
      <c r="D193" s="272"/>
      <c r="E193" s="273"/>
      <c r="F193" s="273"/>
    </row>
    <row r="194" spans="1:6" ht="15.75">
      <c r="A194" s="273"/>
      <c r="B194" s="273"/>
      <c r="C194" s="272"/>
      <c r="D194" s="272"/>
      <c r="E194" s="273"/>
      <c r="F194" s="273"/>
    </row>
    <row r="195" spans="1:6" ht="15.75">
      <c r="A195" s="273"/>
      <c r="B195" s="273"/>
      <c r="C195" s="272"/>
      <c r="D195" s="272"/>
      <c r="E195" s="273"/>
      <c r="F195" s="273"/>
    </row>
    <row r="196" spans="1:6" ht="15.75">
      <c r="A196" s="273"/>
      <c r="B196" s="273"/>
      <c r="C196" s="272"/>
      <c r="D196" s="272"/>
      <c r="E196" s="273"/>
      <c r="F196" s="273"/>
    </row>
    <row r="197" spans="1:6" ht="15.75">
      <c r="A197" s="273"/>
      <c r="B197" s="273"/>
      <c r="C197" s="272"/>
      <c r="D197" s="272"/>
      <c r="E197" s="273"/>
      <c r="F197" s="273"/>
    </row>
    <row r="198" spans="1:6" ht="15.75">
      <c r="A198" s="273"/>
      <c r="B198" s="273"/>
      <c r="C198" s="272"/>
      <c r="D198" s="272"/>
      <c r="E198" s="273"/>
      <c r="F198" s="273"/>
    </row>
    <row r="199" spans="1:6" ht="15.75">
      <c r="A199" s="273"/>
      <c r="B199" s="273"/>
      <c r="C199" s="272"/>
      <c r="D199" s="272"/>
      <c r="E199" s="273"/>
      <c r="F199" s="273"/>
    </row>
    <row r="200" spans="1:6" ht="15.75">
      <c r="A200" s="273"/>
      <c r="B200" s="273"/>
      <c r="C200" s="272"/>
      <c r="D200" s="272"/>
      <c r="E200" s="273"/>
      <c r="F200" s="273"/>
    </row>
    <row r="201" spans="1:6" ht="15.75">
      <c r="A201" s="273"/>
      <c r="B201" s="273"/>
      <c r="C201" s="272"/>
      <c r="D201" s="272"/>
      <c r="E201" s="273"/>
      <c r="F201" s="273"/>
    </row>
    <row r="202" spans="1:6" ht="15.75">
      <c r="A202" s="273"/>
      <c r="B202" s="273"/>
      <c r="C202" s="272"/>
      <c r="D202" s="272"/>
      <c r="E202" s="273"/>
      <c r="F202" s="273"/>
    </row>
    <row r="203" spans="1:6" ht="15.75">
      <c r="A203" s="273"/>
      <c r="B203" s="273"/>
      <c r="C203" s="272"/>
      <c r="D203" s="272"/>
      <c r="E203" s="273"/>
      <c r="F203" s="273"/>
    </row>
    <row r="204" spans="1:6" ht="15.75">
      <c r="A204" s="273"/>
      <c r="B204" s="273"/>
      <c r="C204" s="272"/>
      <c r="D204" s="272"/>
      <c r="E204" s="273"/>
      <c r="F204" s="273"/>
    </row>
    <row r="205" spans="1:6" ht="15.75">
      <c r="A205" s="273"/>
      <c r="B205" s="273"/>
      <c r="C205" s="272"/>
      <c r="D205" s="272"/>
      <c r="E205" s="273"/>
      <c r="F205" s="273"/>
    </row>
    <row r="206" spans="1:6" ht="15.75">
      <c r="A206" s="273"/>
      <c r="B206" s="273"/>
      <c r="C206" s="272"/>
      <c r="D206" s="272"/>
      <c r="E206" s="273"/>
      <c r="F206" s="273"/>
    </row>
    <row r="207" spans="1:6" ht="15.75">
      <c r="A207" s="273"/>
      <c r="B207" s="273"/>
      <c r="C207" s="272"/>
      <c r="D207" s="272"/>
      <c r="E207" s="273"/>
      <c r="F207" s="273"/>
    </row>
    <row r="208" spans="1:6" ht="15.75">
      <c r="A208" s="273"/>
      <c r="B208" s="273"/>
      <c r="C208" s="272"/>
      <c r="D208" s="272"/>
      <c r="E208" s="273"/>
      <c r="F208" s="273"/>
    </row>
    <row r="209" spans="1:6" ht="15.75">
      <c r="A209" s="273"/>
      <c r="B209" s="273"/>
      <c r="C209" s="272"/>
      <c r="D209" s="272"/>
      <c r="E209" s="273"/>
      <c r="F209" s="273"/>
    </row>
    <row r="210" spans="1:6" ht="15.75">
      <c r="A210" s="273"/>
      <c r="B210" s="273"/>
      <c r="C210" s="272"/>
      <c r="D210" s="272"/>
      <c r="E210" s="273"/>
      <c r="F210" s="273"/>
    </row>
    <row r="211" spans="1:6" ht="15.75">
      <c r="A211" s="273"/>
      <c r="B211" s="273"/>
      <c r="C211" s="272"/>
      <c r="D211" s="272"/>
      <c r="E211" s="273"/>
      <c r="F211" s="273"/>
    </row>
    <row r="212" spans="1:6" ht="15.75">
      <c r="A212" s="273"/>
      <c r="B212" s="273"/>
      <c r="C212" s="272"/>
      <c r="D212" s="272"/>
      <c r="E212" s="273"/>
      <c r="F212" s="273"/>
    </row>
    <row r="213" spans="1:6" ht="15.75">
      <c r="A213" s="273"/>
      <c r="B213" s="273"/>
      <c r="C213" s="272"/>
      <c r="D213" s="272"/>
      <c r="E213" s="273"/>
      <c r="F213" s="273"/>
    </row>
    <row r="214" spans="1:6" ht="15.75">
      <c r="A214" s="273"/>
      <c r="B214" s="273"/>
      <c r="C214" s="272"/>
      <c r="D214" s="272"/>
      <c r="E214" s="273"/>
      <c r="F214" s="273"/>
    </row>
    <row r="215" spans="1:6" ht="15.75">
      <c r="A215" s="273"/>
      <c r="B215" s="273"/>
      <c r="C215" s="272"/>
      <c r="D215" s="272"/>
      <c r="E215" s="273"/>
      <c r="F215" s="273"/>
    </row>
    <row r="216" spans="1:6" ht="15.75">
      <c r="A216" s="273"/>
      <c r="B216" s="273"/>
      <c r="C216" s="272"/>
      <c r="D216" s="272"/>
      <c r="E216" s="273"/>
      <c r="F216" s="273"/>
    </row>
    <row r="217" spans="1:6" ht="15.75">
      <c r="A217" s="273"/>
      <c r="B217" s="273"/>
      <c r="C217" s="272"/>
      <c r="D217" s="272"/>
      <c r="E217" s="273"/>
      <c r="F217" s="273"/>
    </row>
    <row r="218" spans="1:6" ht="15.75">
      <c r="A218" s="273"/>
      <c r="B218" s="273"/>
      <c r="C218" s="272"/>
      <c r="D218" s="272"/>
      <c r="E218" s="273"/>
      <c r="F218" s="273"/>
    </row>
    <row r="219" spans="1:6" ht="15.75">
      <c r="A219" s="273"/>
      <c r="B219" s="273"/>
      <c r="C219" s="272"/>
      <c r="D219" s="272"/>
      <c r="E219" s="273"/>
      <c r="F219" s="273"/>
    </row>
    <row r="220" spans="1:6" ht="15.75">
      <c r="A220" s="273"/>
      <c r="B220" s="273"/>
      <c r="C220" s="272"/>
      <c r="D220" s="272"/>
      <c r="E220" s="273"/>
      <c r="F220" s="273"/>
    </row>
    <row r="221" spans="1:6" ht="15.75">
      <c r="A221" s="273"/>
      <c r="B221" s="273"/>
      <c r="C221" s="272"/>
      <c r="D221" s="272"/>
      <c r="E221" s="273"/>
      <c r="F221" s="273"/>
    </row>
    <row r="222" spans="1:6" ht="15.75">
      <c r="A222" s="273"/>
      <c r="B222" s="273"/>
      <c r="C222" s="272"/>
      <c r="D222" s="272"/>
      <c r="E222" s="273"/>
      <c r="F222" s="273"/>
    </row>
    <row r="223" spans="1:6" ht="15.75">
      <c r="A223" s="273"/>
      <c r="B223" s="273"/>
      <c r="C223" s="272"/>
      <c r="D223" s="272"/>
      <c r="E223" s="273"/>
      <c r="F223" s="273"/>
    </row>
    <row r="224" spans="1:6" ht="15.75">
      <c r="A224" s="273"/>
      <c r="B224" s="273"/>
      <c r="C224" s="272"/>
      <c r="D224" s="272"/>
      <c r="E224" s="273"/>
      <c r="F224" s="273"/>
    </row>
    <row r="225" spans="1:6" ht="15.75">
      <c r="A225" s="273"/>
      <c r="B225" s="273"/>
      <c r="C225" s="272"/>
      <c r="D225" s="272"/>
      <c r="E225" s="273"/>
      <c r="F225" s="273"/>
    </row>
    <row r="226" spans="1:6" ht="15.75">
      <c r="A226" s="273"/>
      <c r="B226" s="273"/>
      <c r="C226" s="272"/>
      <c r="D226" s="272"/>
      <c r="E226" s="273"/>
      <c r="F226" s="273"/>
    </row>
    <row r="227" spans="1:6" ht="15.75">
      <c r="A227" s="273"/>
      <c r="B227" s="273"/>
      <c r="C227" s="272"/>
      <c r="D227" s="272"/>
      <c r="E227" s="273"/>
      <c r="F227" s="273"/>
    </row>
    <row r="228" spans="1:6" ht="15.75">
      <c r="A228" s="273"/>
      <c r="B228" s="273"/>
      <c r="C228" s="272"/>
      <c r="D228" s="272"/>
      <c r="E228" s="273"/>
      <c r="F228" s="273"/>
    </row>
    <row r="229" spans="1:6" ht="15.75">
      <c r="A229" s="273"/>
      <c r="B229" s="273"/>
      <c r="C229" s="272"/>
      <c r="D229" s="272"/>
      <c r="E229" s="273"/>
      <c r="F229" s="273"/>
    </row>
    <row r="230" spans="1:6" ht="15.75">
      <c r="A230" s="273"/>
      <c r="B230" s="273"/>
      <c r="C230" s="272"/>
      <c r="D230" s="272"/>
      <c r="E230" s="273"/>
      <c r="F230" s="273"/>
    </row>
    <row r="231" spans="1:6" ht="15.75">
      <c r="A231" s="273"/>
      <c r="B231" s="273"/>
      <c r="C231" s="272"/>
      <c r="D231" s="272"/>
      <c r="E231" s="273"/>
      <c r="F231" s="273"/>
    </row>
    <row r="232" spans="1:6" ht="15.75">
      <c r="A232" s="273"/>
      <c r="B232" s="273"/>
      <c r="C232" s="272"/>
      <c r="D232" s="272"/>
      <c r="E232" s="273"/>
      <c r="F232" s="273"/>
    </row>
    <row r="233" spans="1:6" ht="15.75">
      <c r="A233" s="273"/>
      <c r="B233" s="273"/>
      <c r="C233" s="272"/>
      <c r="D233" s="272"/>
      <c r="E233" s="273"/>
      <c r="F233" s="273"/>
    </row>
    <row r="234" spans="1:6" ht="15.75">
      <c r="A234" s="273"/>
      <c r="B234" s="273"/>
      <c r="C234" s="272"/>
      <c r="D234" s="272"/>
      <c r="E234" s="273"/>
      <c r="F234" s="273"/>
    </row>
    <row r="235" spans="1:6" ht="15.75">
      <c r="A235" s="273"/>
      <c r="B235" s="273"/>
      <c r="C235" s="272"/>
      <c r="D235" s="272"/>
      <c r="E235" s="273"/>
      <c r="F235" s="273"/>
    </row>
    <row r="236" spans="1:6" ht="15.75">
      <c r="A236" s="273"/>
      <c r="B236" s="273"/>
      <c r="C236" s="272"/>
      <c r="D236" s="272"/>
      <c r="E236" s="273"/>
      <c r="F236" s="273"/>
    </row>
    <row r="237" spans="1:6" ht="15.75">
      <c r="A237" s="273"/>
      <c r="B237" s="273"/>
      <c r="C237" s="272"/>
      <c r="D237" s="272"/>
      <c r="E237" s="273"/>
      <c r="F237" s="273"/>
    </row>
    <row r="238" spans="1:6" ht="15.75">
      <c r="A238" s="273"/>
      <c r="B238" s="273"/>
      <c r="C238" s="272"/>
      <c r="D238" s="272"/>
      <c r="E238" s="273"/>
      <c r="F238" s="273"/>
    </row>
    <row r="239" spans="1:6" ht="15.75">
      <c r="A239" s="273"/>
      <c r="B239" s="273"/>
      <c r="C239" s="272"/>
      <c r="D239" s="272"/>
      <c r="E239" s="273"/>
      <c r="F239" s="273"/>
    </row>
    <row r="240" spans="1:6" ht="15.75">
      <c r="A240" s="273"/>
      <c r="B240" s="273"/>
      <c r="C240" s="272"/>
      <c r="D240" s="272"/>
      <c r="E240" s="273"/>
      <c r="F240" s="273"/>
    </row>
    <row r="241" spans="1:6" ht="15.75">
      <c r="A241" s="273"/>
      <c r="B241" s="273"/>
      <c r="C241" s="272"/>
      <c r="D241" s="272"/>
      <c r="E241" s="273"/>
      <c r="F241" s="273"/>
    </row>
    <row r="242" spans="1:6" ht="15.75">
      <c r="A242" s="273"/>
      <c r="B242" s="273"/>
      <c r="C242" s="272"/>
      <c r="D242" s="272"/>
      <c r="E242" s="273"/>
      <c r="F242" s="273"/>
    </row>
    <row r="243" spans="1:6" ht="15.75">
      <c r="A243" s="273"/>
      <c r="B243" s="273"/>
      <c r="C243" s="272"/>
      <c r="D243" s="272"/>
      <c r="E243" s="273"/>
      <c r="F243" s="273"/>
    </row>
    <row r="244" spans="1:6" ht="15.75">
      <c r="A244" s="273"/>
      <c r="B244" s="273"/>
      <c r="C244" s="272"/>
      <c r="D244" s="272"/>
      <c r="E244" s="273"/>
      <c r="F244" s="273"/>
    </row>
    <row r="245" spans="1:6" ht="15.75">
      <c r="A245" s="273"/>
      <c r="B245" s="273"/>
      <c r="C245" s="272"/>
      <c r="D245" s="272"/>
      <c r="E245" s="273"/>
      <c r="F245" s="273"/>
    </row>
    <row r="246" spans="1:6" ht="15.75">
      <c r="A246" s="273"/>
      <c r="B246" s="273"/>
      <c r="C246" s="272"/>
      <c r="D246" s="272"/>
      <c r="E246" s="273"/>
      <c r="F246" s="273"/>
    </row>
    <row r="247" spans="1:6" ht="15.75">
      <c r="A247" s="273"/>
      <c r="B247" s="273"/>
      <c r="C247" s="272"/>
      <c r="D247" s="272"/>
      <c r="E247" s="273"/>
      <c r="F247" s="273"/>
    </row>
    <row r="248" spans="1:6" ht="15.75">
      <c r="A248" s="273"/>
      <c r="B248" s="273"/>
      <c r="C248" s="272"/>
      <c r="D248" s="272"/>
      <c r="E248" s="273"/>
      <c r="F248" s="273"/>
    </row>
    <row r="249" spans="1:6" ht="15.75">
      <c r="A249" s="273"/>
      <c r="B249" s="273"/>
      <c r="C249" s="272"/>
      <c r="D249" s="272"/>
      <c r="E249" s="273"/>
      <c r="F249" s="273"/>
    </row>
    <row r="250" spans="1:6" ht="15.75">
      <c r="A250" s="273"/>
      <c r="B250" s="273"/>
      <c r="C250" s="272"/>
      <c r="D250" s="272"/>
      <c r="E250" s="273"/>
      <c r="F250" s="273"/>
    </row>
    <row r="251" spans="1:6" ht="15.75">
      <c r="A251" s="273"/>
      <c r="B251" s="273"/>
      <c r="C251" s="272"/>
      <c r="D251" s="272"/>
      <c r="E251" s="273"/>
      <c r="F251" s="273"/>
    </row>
    <row r="252" spans="1:6" ht="15.75">
      <c r="A252" s="273"/>
      <c r="B252" s="273"/>
      <c r="C252" s="272"/>
      <c r="D252" s="272"/>
      <c r="E252" s="273"/>
      <c r="F252" s="273"/>
    </row>
    <row r="253" spans="1:6" ht="15.75">
      <c r="A253" s="273"/>
      <c r="B253" s="273"/>
      <c r="C253" s="272"/>
      <c r="D253" s="272"/>
      <c r="E253" s="273"/>
      <c r="F253" s="273"/>
    </row>
    <row r="254" spans="1:6" ht="15.75">
      <c r="A254" s="273"/>
      <c r="B254" s="273"/>
      <c r="C254" s="272"/>
      <c r="D254" s="272"/>
      <c r="E254" s="273"/>
      <c r="F254" s="273"/>
    </row>
    <row r="255" spans="1:6" ht="15.75">
      <c r="A255" s="273"/>
      <c r="B255" s="273"/>
      <c r="C255" s="272"/>
      <c r="D255" s="272"/>
      <c r="E255" s="273"/>
      <c r="F255" s="273"/>
    </row>
    <row r="256" spans="1:6" ht="15.75">
      <c r="A256" s="273"/>
      <c r="B256" s="273"/>
      <c r="C256" s="272"/>
      <c r="D256" s="272"/>
      <c r="E256" s="273"/>
      <c r="F256" s="273"/>
    </row>
    <row r="257" spans="1:6" ht="15.75">
      <c r="A257" s="273"/>
      <c r="B257" s="273"/>
      <c r="C257" s="272"/>
      <c r="D257" s="272"/>
      <c r="E257" s="273"/>
      <c r="F257" s="273"/>
    </row>
    <row r="258" spans="1:6" ht="15.75">
      <c r="A258" s="273"/>
      <c r="B258" s="273"/>
      <c r="C258" s="272"/>
      <c r="D258" s="272"/>
      <c r="E258" s="273"/>
      <c r="F258" s="273"/>
    </row>
    <row r="259" spans="1:6" ht="15.75">
      <c r="A259" s="273"/>
      <c r="B259" s="273"/>
      <c r="C259" s="272"/>
      <c r="D259" s="272"/>
      <c r="E259" s="273"/>
      <c r="F259" s="273"/>
    </row>
    <row r="260" spans="1:6" ht="15.75">
      <c r="A260" s="273"/>
      <c r="B260" s="273"/>
      <c r="C260" s="272"/>
      <c r="D260" s="272"/>
      <c r="E260" s="273"/>
      <c r="F260" s="273"/>
    </row>
    <row r="261" spans="1:6" ht="15.75">
      <c r="A261" s="273"/>
      <c r="B261" s="273"/>
      <c r="C261" s="272"/>
      <c r="D261" s="272"/>
      <c r="E261" s="273"/>
      <c r="F261" s="273"/>
    </row>
    <row r="262" spans="1:6" ht="15.75">
      <c r="A262" s="273"/>
      <c r="B262" s="273"/>
      <c r="C262" s="272"/>
      <c r="D262" s="272"/>
      <c r="E262" s="273"/>
      <c r="F262" s="273"/>
    </row>
    <row r="263" spans="1:6" ht="15.75">
      <c r="A263" s="273"/>
      <c r="B263" s="273"/>
      <c r="C263" s="272"/>
      <c r="D263" s="272"/>
      <c r="E263" s="273"/>
      <c r="F263" s="273"/>
    </row>
    <row r="264" spans="1:6" ht="15.75">
      <c r="A264" s="273"/>
      <c r="B264" s="273"/>
      <c r="C264" s="272"/>
      <c r="D264" s="272"/>
      <c r="E264" s="273"/>
      <c r="F264" s="273"/>
    </row>
    <row r="265" spans="1:6" ht="15.75">
      <c r="A265" s="273"/>
      <c r="B265" s="273"/>
      <c r="C265" s="272"/>
      <c r="D265" s="272"/>
      <c r="E265" s="273"/>
      <c r="F265" s="273"/>
    </row>
    <row r="266" spans="1:6" ht="15.75">
      <c r="A266" s="273"/>
      <c r="B266" s="273"/>
      <c r="C266" s="272"/>
      <c r="D266" s="272"/>
      <c r="E266" s="273"/>
      <c r="F266" s="273"/>
    </row>
    <row r="267" spans="1:6" ht="15.75">
      <c r="A267" s="273"/>
      <c r="B267" s="273"/>
      <c r="C267" s="272"/>
      <c r="D267" s="272"/>
      <c r="E267" s="273"/>
      <c r="F267" s="273"/>
    </row>
    <row r="268" spans="1:6" ht="15.75">
      <c r="A268" s="273"/>
      <c r="B268" s="273"/>
      <c r="C268" s="272"/>
      <c r="D268" s="272"/>
      <c r="E268" s="273"/>
      <c r="F268" s="273"/>
    </row>
    <row r="269" spans="1:6" ht="15.75">
      <c r="A269" s="273"/>
      <c r="B269" s="273"/>
      <c r="C269" s="272"/>
      <c r="D269" s="272"/>
      <c r="E269" s="273"/>
      <c r="F269" s="273"/>
    </row>
    <row r="270" spans="1:6" ht="15.75">
      <c r="A270" s="273"/>
      <c r="B270" s="273"/>
      <c r="C270" s="272"/>
      <c r="D270" s="272"/>
      <c r="E270" s="273"/>
      <c r="F270" s="273"/>
    </row>
    <row r="271" spans="1:6" ht="15.75">
      <c r="A271" s="273"/>
      <c r="B271" s="273"/>
      <c r="C271" s="272"/>
      <c r="D271" s="272"/>
      <c r="E271" s="273"/>
      <c r="F271" s="273"/>
    </row>
    <row r="272" spans="1:6" ht="15.75">
      <c r="A272" s="273"/>
      <c r="B272" s="273"/>
      <c r="C272" s="272"/>
      <c r="D272" s="272"/>
      <c r="E272" s="273"/>
      <c r="F272" s="273"/>
    </row>
    <row r="273" spans="1:6" ht="15.75">
      <c r="A273" s="273"/>
      <c r="B273" s="273"/>
      <c r="C273" s="272"/>
      <c r="D273" s="272"/>
      <c r="E273" s="273"/>
      <c r="F273" s="273"/>
    </row>
    <row r="274" spans="1:6" ht="15.75">
      <c r="A274" s="273"/>
      <c r="B274" s="273"/>
      <c r="C274" s="272"/>
      <c r="D274" s="272"/>
      <c r="E274" s="273"/>
      <c r="F274" s="273"/>
    </row>
    <row r="275" spans="1:6" ht="15.75">
      <c r="A275" s="273"/>
      <c r="B275" s="273"/>
      <c r="C275" s="272"/>
      <c r="D275" s="272"/>
      <c r="E275" s="273"/>
      <c r="F275" s="273"/>
    </row>
    <row r="276" spans="1:6" ht="15.75">
      <c r="A276" s="273"/>
      <c r="B276" s="273"/>
      <c r="C276" s="272"/>
      <c r="D276" s="272"/>
      <c r="E276" s="273"/>
      <c r="F276" s="273"/>
    </row>
    <row r="277" spans="1:6" ht="15.75">
      <c r="A277" s="273"/>
      <c r="B277" s="273"/>
      <c r="C277" s="272"/>
      <c r="D277" s="272"/>
      <c r="E277" s="273"/>
      <c r="F277" s="273"/>
    </row>
    <row r="278" spans="1:6" ht="15.75">
      <c r="A278" s="273"/>
      <c r="B278" s="273"/>
      <c r="C278" s="272"/>
      <c r="D278" s="272"/>
      <c r="E278" s="273"/>
      <c r="F278" s="273"/>
    </row>
    <row r="279" spans="1:6" ht="15.75">
      <c r="A279" s="273"/>
      <c r="B279" s="273"/>
      <c r="C279" s="272"/>
      <c r="D279" s="272"/>
      <c r="E279" s="273"/>
      <c r="F279" s="273"/>
    </row>
    <row r="280" spans="1:6" ht="15.75">
      <c r="A280" s="273"/>
      <c r="B280" s="273"/>
      <c r="C280" s="272"/>
      <c r="D280" s="272"/>
      <c r="E280" s="273"/>
      <c r="F280" s="273"/>
    </row>
    <row r="281" spans="1:6" ht="15.75">
      <c r="A281" s="273"/>
      <c r="B281" s="273"/>
      <c r="C281" s="272"/>
      <c r="D281" s="272"/>
      <c r="E281" s="273"/>
      <c r="F281" s="273"/>
    </row>
    <row r="282" spans="1:6" ht="15.75">
      <c r="A282" s="273"/>
      <c r="B282" s="273"/>
      <c r="C282" s="272"/>
      <c r="D282" s="272"/>
      <c r="E282" s="273"/>
      <c r="F282" s="273"/>
    </row>
    <row r="283" spans="1:6" ht="15.75">
      <c r="A283" s="273"/>
      <c r="B283" s="273"/>
      <c r="C283" s="272"/>
      <c r="D283" s="272"/>
      <c r="E283" s="273"/>
      <c r="F283" s="273"/>
    </row>
    <row r="284" spans="1:6" ht="15.75">
      <c r="A284" s="273"/>
      <c r="B284" s="273"/>
      <c r="C284" s="272"/>
      <c r="D284" s="272"/>
      <c r="E284" s="273"/>
      <c r="F284" s="273"/>
    </row>
    <row r="285" spans="1:6" ht="15.75">
      <c r="A285" s="273"/>
      <c r="B285" s="273"/>
      <c r="C285" s="272"/>
      <c r="D285" s="272"/>
      <c r="E285" s="273"/>
      <c r="F285" s="273"/>
    </row>
    <row r="286" spans="1:6" ht="15.75">
      <c r="A286" s="273"/>
      <c r="B286" s="273"/>
      <c r="C286" s="272"/>
      <c r="D286" s="272"/>
      <c r="E286" s="273"/>
      <c r="F286" s="273"/>
    </row>
    <row r="287" spans="1:6" ht="15.75">
      <c r="A287" s="273"/>
      <c r="B287" s="273"/>
      <c r="C287" s="272"/>
      <c r="D287" s="272"/>
      <c r="E287" s="273"/>
      <c r="F287" s="273"/>
    </row>
    <row r="288" spans="1:6" ht="15.75">
      <c r="A288" s="273"/>
      <c r="B288" s="273"/>
      <c r="C288" s="272"/>
      <c r="D288" s="272"/>
      <c r="E288" s="273"/>
      <c r="F288" s="273"/>
    </row>
    <row r="289" spans="1:6" ht="15.75">
      <c r="A289" s="273"/>
      <c r="B289" s="273"/>
      <c r="C289" s="272"/>
      <c r="D289" s="272"/>
      <c r="E289" s="273"/>
      <c r="F289" s="273"/>
    </row>
    <row r="290" spans="1:6" ht="15.75">
      <c r="A290" s="273"/>
      <c r="B290" s="273"/>
      <c r="C290" s="272"/>
      <c r="D290" s="272"/>
      <c r="E290" s="273"/>
      <c r="F290" s="273"/>
    </row>
    <row r="291" spans="1:6" ht="15.75">
      <c r="A291" s="273"/>
      <c r="B291" s="273"/>
      <c r="C291" s="272"/>
      <c r="D291" s="272"/>
      <c r="E291" s="273"/>
      <c r="F291" s="273"/>
    </row>
    <row r="292" spans="1:6" ht="15.75">
      <c r="A292" s="273"/>
      <c r="B292" s="273"/>
      <c r="C292" s="272"/>
      <c r="D292" s="272"/>
      <c r="E292" s="273"/>
      <c r="F292" s="273"/>
    </row>
    <row r="293" spans="1:6" ht="15.75">
      <c r="A293" s="273"/>
      <c r="B293" s="273"/>
      <c r="C293" s="272"/>
      <c r="D293" s="272"/>
      <c r="E293" s="273"/>
      <c r="F293" s="273"/>
    </row>
    <row r="294" spans="1:6" ht="15.75">
      <c r="A294" s="273"/>
      <c r="B294" s="273"/>
      <c r="C294" s="272"/>
      <c r="D294" s="272"/>
      <c r="E294" s="273"/>
      <c r="F294" s="273"/>
    </row>
    <row r="295" spans="1:6" ht="15.75">
      <c r="A295" s="273"/>
      <c r="B295" s="273"/>
      <c r="C295" s="272"/>
      <c r="D295" s="272"/>
      <c r="E295" s="273"/>
      <c r="F295" s="273"/>
    </row>
    <row r="296" spans="1:6" ht="15.75">
      <c r="A296" s="273"/>
      <c r="B296" s="273"/>
      <c r="C296" s="272"/>
      <c r="D296" s="272"/>
      <c r="E296" s="273"/>
      <c r="F296" s="273"/>
    </row>
    <row r="297" spans="1:6" ht="15.75">
      <c r="A297" s="273"/>
      <c r="B297" s="273"/>
      <c r="C297" s="272"/>
      <c r="D297" s="272"/>
      <c r="E297" s="273"/>
      <c r="F297" s="273"/>
    </row>
    <row r="298" spans="1:6" ht="15.75">
      <c r="A298" s="273"/>
      <c r="B298" s="273"/>
      <c r="C298" s="272"/>
      <c r="D298" s="272"/>
      <c r="E298" s="273"/>
      <c r="F298" s="273"/>
    </row>
    <row r="299" spans="1:6" ht="15.75">
      <c r="A299" s="273"/>
      <c r="B299" s="273"/>
      <c r="C299" s="272"/>
      <c r="D299" s="272"/>
      <c r="E299" s="273"/>
      <c r="F299" s="273"/>
    </row>
    <row r="300" spans="1:6" ht="15.75">
      <c r="A300" s="273"/>
      <c r="B300" s="273"/>
      <c r="C300" s="272"/>
      <c r="D300" s="272"/>
      <c r="E300" s="273"/>
      <c r="F300" s="273"/>
    </row>
    <row r="301" spans="1:6" ht="15.75">
      <c r="A301" s="273"/>
      <c r="B301" s="273"/>
      <c r="C301" s="272"/>
      <c r="D301" s="272"/>
      <c r="E301" s="273"/>
      <c r="F301" s="273"/>
    </row>
    <row r="302" spans="1:6" ht="15.75">
      <c r="A302" s="273"/>
      <c r="B302" s="273"/>
      <c r="C302" s="272"/>
      <c r="D302" s="272"/>
      <c r="E302" s="273"/>
      <c r="F302" s="273"/>
    </row>
    <row r="303" spans="1:6" ht="15.75">
      <c r="A303" s="273"/>
      <c r="B303" s="273"/>
      <c r="C303" s="272"/>
      <c r="D303" s="272"/>
      <c r="E303" s="273"/>
      <c r="F303" s="273"/>
    </row>
    <row r="304" spans="1:6" ht="15.75">
      <c r="A304" s="273"/>
      <c r="B304" s="273"/>
      <c r="C304" s="272"/>
      <c r="D304" s="272"/>
      <c r="E304" s="273"/>
      <c r="F304" s="273"/>
    </row>
    <row r="305" spans="1:6" ht="15.75">
      <c r="A305" s="273"/>
      <c r="B305" s="273"/>
      <c r="C305" s="272"/>
      <c r="D305" s="272"/>
      <c r="E305" s="273"/>
      <c r="F305" s="273"/>
    </row>
    <row r="306" spans="1:6" ht="15.75">
      <c r="A306" s="273"/>
      <c r="B306" s="273"/>
      <c r="C306" s="272"/>
      <c r="D306" s="272"/>
      <c r="E306" s="273"/>
      <c r="F306" s="273"/>
    </row>
    <row r="307" spans="1:6" ht="15.75">
      <c r="A307" s="273"/>
      <c r="B307" s="273"/>
      <c r="C307" s="272"/>
      <c r="D307" s="272"/>
      <c r="E307" s="273"/>
      <c r="F307" s="273"/>
    </row>
    <row r="308" spans="1:6" ht="15.75">
      <c r="A308" s="273"/>
      <c r="B308" s="273"/>
      <c r="C308" s="272"/>
      <c r="D308" s="272"/>
      <c r="E308" s="273"/>
      <c r="F308" s="273"/>
    </row>
    <row r="309" spans="1:6" ht="15.75">
      <c r="A309" s="273"/>
      <c r="B309" s="273"/>
      <c r="C309" s="272"/>
      <c r="D309" s="272"/>
      <c r="E309" s="273"/>
      <c r="F309" s="273"/>
    </row>
    <row r="310" spans="1:6" ht="15.75">
      <c r="A310" s="273"/>
      <c r="B310" s="273"/>
      <c r="C310" s="272"/>
      <c r="D310" s="272"/>
      <c r="E310" s="273"/>
      <c r="F310" s="273"/>
    </row>
    <row r="311" spans="1:6" ht="15.75">
      <c r="A311" s="273"/>
      <c r="B311" s="273"/>
      <c r="C311" s="272"/>
      <c r="D311" s="272"/>
      <c r="E311" s="273"/>
      <c r="F311" s="273"/>
    </row>
    <row r="312" spans="1:6" ht="15.75">
      <c r="A312" s="273"/>
      <c r="B312" s="273"/>
      <c r="C312" s="272"/>
      <c r="D312" s="272"/>
      <c r="E312" s="273"/>
      <c r="F312" s="273"/>
    </row>
    <row r="313" spans="1:6" ht="15.75">
      <c r="A313" s="273"/>
      <c r="B313" s="273"/>
      <c r="C313" s="272"/>
      <c r="D313" s="272"/>
      <c r="E313" s="273"/>
      <c r="F313" s="273"/>
    </row>
    <row r="314" spans="1:6" ht="15.75">
      <c r="A314" s="273"/>
      <c r="B314" s="273"/>
      <c r="C314" s="272"/>
      <c r="D314" s="272"/>
      <c r="E314" s="273"/>
      <c r="F314" s="273"/>
    </row>
    <row r="315" spans="1:6" ht="15.75">
      <c r="A315" s="273"/>
      <c r="B315" s="273"/>
      <c r="C315" s="272"/>
      <c r="D315" s="272"/>
      <c r="E315" s="273"/>
      <c r="F315" s="273"/>
    </row>
    <row r="316" spans="1:6" ht="15.75">
      <c r="A316" s="273"/>
      <c r="B316" s="273"/>
      <c r="C316" s="272"/>
      <c r="D316" s="272"/>
      <c r="E316" s="273"/>
      <c r="F316" s="273"/>
    </row>
    <row r="317" spans="1:6" ht="15.75">
      <c r="A317" s="273"/>
      <c r="B317" s="273"/>
      <c r="C317" s="272"/>
      <c r="D317" s="272"/>
      <c r="E317" s="273"/>
      <c r="F317" s="273"/>
    </row>
    <row r="318" spans="1:6" ht="15.75">
      <c r="A318" s="273"/>
      <c r="B318" s="273"/>
      <c r="C318" s="272"/>
      <c r="D318" s="272"/>
      <c r="E318" s="273"/>
      <c r="F318" s="273"/>
    </row>
    <row r="319" spans="1:6" ht="15.75">
      <c r="A319" s="273"/>
      <c r="B319" s="273"/>
      <c r="C319" s="272"/>
      <c r="D319" s="272"/>
      <c r="E319" s="273"/>
      <c r="F319" s="273"/>
    </row>
    <row r="320" spans="1:6" ht="15.75">
      <c r="A320" s="273"/>
      <c r="B320" s="273"/>
      <c r="C320" s="272"/>
      <c r="D320" s="272"/>
      <c r="E320" s="273"/>
      <c r="F320" s="273"/>
    </row>
    <row r="321" spans="1:6" ht="15.75">
      <c r="A321" s="273"/>
      <c r="B321" s="273"/>
      <c r="C321" s="272"/>
      <c r="D321" s="272"/>
      <c r="E321" s="273"/>
      <c r="F321" s="273"/>
    </row>
    <row r="322" spans="1:6" ht="15.75">
      <c r="A322" s="273"/>
      <c r="B322" s="273"/>
      <c r="C322" s="272"/>
      <c r="D322" s="272"/>
      <c r="E322" s="273"/>
      <c r="F322" s="273"/>
    </row>
    <row r="323" spans="1:6" ht="15.75">
      <c r="A323" s="273"/>
      <c r="B323" s="273"/>
      <c r="C323" s="272"/>
      <c r="D323" s="272"/>
      <c r="E323" s="273"/>
      <c r="F323" s="273"/>
    </row>
    <row r="324" spans="1:6" ht="15.75">
      <c r="A324" s="273"/>
      <c r="B324" s="273"/>
      <c r="C324" s="272"/>
      <c r="D324" s="272"/>
      <c r="E324" s="273"/>
      <c r="F324" s="273"/>
    </row>
    <row r="325" spans="1:6" ht="15.75">
      <c r="A325" s="273"/>
      <c r="B325" s="273"/>
      <c r="C325" s="272"/>
      <c r="D325" s="272"/>
      <c r="E325" s="273"/>
      <c r="F325" s="273"/>
    </row>
    <row r="326" spans="1:6" ht="15.75">
      <c r="A326" s="273"/>
      <c r="B326" s="273"/>
      <c r="C326" s="272"/>
      <c r="D326" s="272"/>
      <c r="E326" s="273"/>
      <c r="F326" s="273"/>
    </row>
    <row r="327" spans="1:6" ht="15.75">
      <c r="A327" s="273"/>
      <c r="B327" s="273"/>
      <c r="C327" s="272"/>
      <c r="D327" s="272"/>
      <c r="E327" s="273"/>
      <c r="F327" s="273"/>
    </row>
    <row r="328" spans="1:6" ht="15.75">
      <c r="A328" s="273"/>
      <c r="B328" s="273"/>
      <c r="C328" s="272"/>
      <c r="D328" s="272"/>
      <c r="E328" s="273"/>
      <c r="F328" s="273"/>
    </row>
    <row r="329" spans="1:6" ht="15.75">
      <c r="A329" s="273"/>
      <c r="B329" s="273"/>
      <c r="C329" s="272"/>
      <c r="D329" s="272"/>
      <c r="E329" s="273"/>
      <c r="F329" s="273"/>
    </row>
    <row r="330" spans="1:6" ht="15.75">
      <c r="A330" s="273"/>
      <c r="B330" s="273"/>
      <c r="C330" s="272"/>
      <c r="D330" s="272"/>
      <c r="E330" s="273"/>
      <c r="F330" s="273"/>
    </row>
    <row r="331" spans="1:6" ht="15.75">
      <c r="A331" s="273"/>
      <c r="B331" s="273"/>
      <c r="C331" s="272"/>
      <c r="D331" s="272"/>
      <c r="E331" s="273"/>
      <c r="F331" s="273"/>
    </row>
    <row r="332" spans="1:6" ht="15.75">
      <c r="A332" s="273"/>
      <c r="B332" s="273"/>
      <c r="C332" s="272"/>
      <c r="D332" s="272"/>
      <c r="E332" s="273"/>
      <c r="F332" s="273"/>
    </row>
    <row r="333" spans="1:6" ht="15.75">
      <c r="A333" s="273"/>
      <c r="B333" s="273"/>
      <c r="C333" s="272"/>
      <c r="D333" s="272"/>
      <c r="E333" s="273"/>
      <c r="F333" s="273"/>
    </row>
    <row r="334" spans="1:6" ht="15.75">
      <c r="A334" s="273"/>
      <c r="B334" s="273"/>
      <c r="C334" s="272"/>
      <c r="D334" s="272"/>
      <c r="E334" s="273"/>
      <c r="F334" s="273"/>
    </row>
    <row r="335" spans="1:6" ht="15.75">
      <c r="A335" s="273"/>
      <c r="B335" s="273"/>
      <c r="C335" s="272"/>
      <c r="D335" s="272"/>
      <c r="E335" s="273"/>
      <c r="F335" s="273"/>
    </row>
    <row r="336" spans="1:6" ht="15.75">
      <c r="A336" s="273"/>
      <c r="B336" s="273"/>
      <c r="C336" s="272"/>
      <c r="D336" s="272"/>
      <c r="E336" s="273"/>
      <c r="F336" s="273"/>
    </row>
    <row r="337" spans="1:6" ht="15.75">
      <c r="A337" s="273"/>
      <c r="B337" s="273"/>
      <c r="C337" s="272"/>
      <c r="D337" s="272"/>
      <c r="E337" s="273"/>
      <c r="F337" s="273"/>
    </row>
    <row r="338" spans="1:6" ht="15.75">
      <c r="A338" s="273"/>
      <c r="B338" s="273"/>
      <c r="C338" s="272"/>
      <c r="D338" s="272"/>
      <c r="E338" s="273"/>
      <c r="F338" s="273"/>
    </row>
    <row r="339" spans="1:6" ht="15.75">
      <c r="A339" s="273"/>
      <c r="B339" s="273"/>
      <c r="C339" s="272"/>
      <c r="D339" s="272"/>
      <c r="E339" s="273"/>
      <c r="F339" s="273"/>
    </row>
    <row r="340" spans="1:6" ht="15.75">
      <c r="A340" s="273"/>
      <c r="B340" s="273"/>
      <c r="C340" s="272"/>
      <c r="D340" s="272"/>
      <c r="E340" s="273"/>
      <c r="F340" s="273"/>
    </row>
    <row r="341" spans="1:6" ht="15.75">
      <c r="A341" s="273"/>
      <c r="B341" s="273"/>
      <c r="C341" s="272"/>
      <c r="D341" s="272"/>
      <c r="E341" s="273"/>
      <c r="F341" s="273"/>
    </row>
    <row r="342" spans="1:6" ht="15.75">
      <c r="A342" s="273"/>
      <c r="B342" s="273"/>
      <c r="C342" s="272"/>
      <c r="D342" s="272"/>
      <c r="E342" s="273"/>
      <c r="F342" s="273"/>
    </row>
    <row r="343" spans="1:6" ht="15.75">
      <c r="A343" s="273"/>
      <c r="B343" s="273"/>
      <c r="C343" s="272"/>
      <c r="D343" s="272"/>
      <c r="E343" s="273"/>
      <c r="F343" s="273"/>
    </row>
    <row r="344" spans="1:6" ht="15.75">
      <c r="A344" s="273"/>
      <c r="B344" s="273"/>
      <c r="C344" s="272"/>
      <c r="D344" s="272"/>
      <c r="E344" s="273"/>
      <c r="F344" s="273"/>
    </row>
    <row r="345" spans="1:6" ht="15.75">
      <c r="A345" s="273"/>
      <c r="B345" s="273"/>
      <c r="C345" s="272"/>
      <c r="D345" s="272"/>
      <c r="E345" s="273"/>
      <c r="F345" s="273"/>
    </row>
    <row r="346" spans="1:6" ht="15.75">
      <c r="A346" s="273"/>
      <c r="B346" s="273"/>
      <c r="C346" s="272"/>
      <c r="D346" s="272"/>
      <c r="E346" s="273"/>
      <c r="F346" s="273"/>
    </row>
    <row r="347" spans="1:6" ht="15.75">
      <c r="A347" s="273"/>
      <c r="B347" s="273"/>
      <c r="C347" s="272"/>
      <c r="D347" s="272"/>
      <c r="E347" s="273"/>
      <c r="F347" s="273"/>
    </row>
    <row r="348" spans="1:6" ht="15.75">
      <c r="A348" s="273"/>
      <c r="B348" s="273"/>
      <c r="C348" s="272"/>
      <c r="D348" s="272"/>
      <c r="E348" s="273"/>
      <c r="F348" s="273"/>
    </row>
    <row r="349" spans="1:6" ht="15.75">
      <c r="A349" s="273"/>
      <c r="B349" s="273"/>
      <c r="C349" s="272"/>
      <c r="D349" s="272"/>
      <c r="E349" s="273"/>
      <c r="F349" s="273"/>
    </row>
    <row r="350" spans="1:6" ht="15.75">
      <c r="A350" s="273"/>
      <c r="B350" s="273"/>
      <c r="C350" s="272"/>
      <c r="D350" s="272"/>
      <c r="E350" s="273"/>
      <c r="F350" s="273"/>
    </row>
    <row r="351" spans="1:6" ht="15.75">
      <c r="A351" s="273"/>
      <c r="B351" s="273"/>
      <c r="C351" s="272"/>
      <c r="D351" s="272"/>
      <c r="E351" s="273"/>
      <c r="F351" s="273"/>
    </row>
    <row r="352" spans="1:6" ht="15.75">
      <c r="A352" s="273"/>
      <c r="B352" s="273"/>
      <c r="C352" s="272"/>
      <c r="D352" s="272"/>
      <c r="E352" s="273"/>
      <c r="F352" s="273"/>
    </row>
    <row r="353" spans="1:6" ht="15.75">
      <c r="A353" s="273"/>
      <c r="B353" s="273"/>
      <c r="C353" s="272"/>
      <c r="D353" s="272"/>
      <c r="E353" s="273"/>
      <c r="F353" s="273"/>
    </row>
    <row r="354" spans="1:6" ht="15.75">
      <c r="A354" s="273"/>
      <c r="B354" s="273"/>
      <c r="C354" s="272"/>
      <c r="D354" s="272"/>
      <c r="E354" s="273"/>
      <c r="F354" s="273"/>
    </row>
    <row r="355" spans="1:6" ht="15.75">
      <c r="A355" s="273"/>
      <c r="B355" s="273"/>
      <c r="C355" s="272"/>
      <c r="D355" s="272"/>
      <c r="E355" s="273"/>
      <c r="F355" s="273"/>
    </row>
    <row r="356" spans="1:6" ht="15.75">
      <c r="A356" s="273"/>
      <c r="B356" s="273"/>
      <c r="C356" s="272"/>
      <c r="D356" s="272"/>
      <c r="E356" s="273"/>
      <c r="F356" s="273"/>
    </row>
    <row r="357" spans="1:6" ht="15.75">
      <c r="A357" s="273"/>
      <c r="B357" s="273"/>
      <c r="C357" s="272"/>
      <c r="D357" s="272"/>
      <c r="E357" s="273"/>
      <c r="F357" s="273"/>
    </row>
    <row r="358" spans="1:6" ht="15.75">
      <c r="A358" s="273"/>
      <c r="B358" s="273"/>
      <c r="C358" s="272"/>
      <c r="D358" s="272"/>
      <c r="E358" s="273"/>
      <c r="F358" s="273"/>
    </row>
    <row r="359" spans="1:6" ht="15.75">
      <c r="A359" s="273"/>
      <c r="B359" s="273"/>
      <c r="C359" s="272"/>
      <c r="D359" s="272"/>
      <c r="E359" s="273"/>
      <c r="F359" s="273"/>
    </row>
    <row r="360" spans="1:6" ht="15.75">
      <c r="A360" s="273"/>
      <c r="B360" s="273"/>
      <c r="C360" s="272"/>
      <c r="D360" s="272"/>
      <c r="E360" s="273"/>
      <c r="F360" s="273"/>
    </row>
    <row r="361" spans="1:6" ht="15.75">
      <c r="A361" s="273"/>
      <c r="B361" s="273"/>
      <c r="C361" s="272"/>
      <c r="D361" s="272"/>
      <c r="E361" s="273"/>
      <c r="F361" s="273"/>
    </row>
    <row r="362" spans="1:6" ht="15.75">
      <c r="A362" s="273"/>
      <c r="B362" s="273"/>
      <c r="C362" s="272"/>
      <c r="D362" s="272"/>
      <c r="E362" s="273"/>
      <c r="F362" s="273"/>
    </row>
    <row r="363" spans="1:6" ht="15.75">
      <c r="A363" s="273"/>
      <c r="B363" s="273"/>
      <c r="C363" s="272"/>
      <c r="D363" s="272"/>
      <c r="E363" s="273"/>
      <c r="F363" s="27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6">
      <selection activeCell="C48" sqref="C48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418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"ЕТИК ФИНАНС"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201164403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31.12.2019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38</v>
      </c>
      <c r="E7" s="201"/>
      <c r="F7" s="193"/>
      <c r="G7" s="193"/>
    </row>
    <row r="8" spans="1:6" ht="33.75" customHeight="1">
      <c r="A8" s="202" t="s">
        <v>419</v>
      </c>
      <c r="B8" s="203" t="s">
        <v>40</v>
      </c>
      <c r="C8" s="204" t="s">
        <v>41</v>
      </c>
      <c r="D8" s="205" t="s">
        <v>45</v>
      </c>
      <c r="E8" s="206"/>
      <c r="F8" s="206"/>
    </row>
    <row r="9" spans="1:6" ht="16.5">
      <c r="A9" s="207" t="s">
        <v>46</v>
      </c>
      <c r="B9" s="208" t="s">
        <v>47</v>
      </c>
      <c r="C9" s="209">
        <v>1</v>
      </c>
      <c r="D9" s="210">
        <v>2</v>
      </c>
      <c r="E9" s="206"/>
      <c r="F9" s="206"/>
    </row>
    <row r="10" spans="1:6" ht="15.75">
      <c r="A10" s="211" t="s">
        <v>420</v>
      </c>
      <c r="B10" s="212"/>
      <c r="C10" s="213"/>
      <c r="D10" s="214"/>
      <c r="E10" s="215"/>
      <c r="F10" s="215"/>
    </row>
    <row r="11" spans="1:6" ht="15.75">
      <c r="A11" s="216" t="s">
        <v>421</v>
      </c>
      <c r="B11" s="217" t="s">
        <v>422</v>
      </c>
      <c r="C11" s="218">
        <v>74</v>
      </c>
      <c r="D11" s="219">
        <v>39</v>
      </c>
      <c r="E11" s="215"/>
      <c r="F11" s="215"/>
    </row>
    <row r="12" spans="1:13" ht="15.75">
      <c r="A12" s="216" t="s">
        <v>423</v>
      </c>
      <c r="B12" s="217" t="s">
        <v>424</v>
      </c>
      <c r="C12" s="218">
        <v>-45</v>
      </c>
      <c r="D12" s="219">
        <v>-86</v>
      </c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13" ht="31.5">
      <c r="A13" s="216" t="s">
        <v>425</v>
      </c>
      <c r="B13" s="217" t="s">
        <v>426</v>
      </c>
      <c r="C13" s="218"/>
      <c r="D13" s="219"/>
      <c r="E13" s="220"/>
      <c r="F13" s="220"/>
      <c r="G13" s="221"/>
      <c r="H13" s="221"/>
      <c r="I13" s="221"/>
      <c r="J13" s="221"/>
      <c r="K13" s="221"/>
      <c r="L13" s="221"/>
      <c r="M13" s="221"/>
    </row>
    <row r="14" spans="1:13" ht="15.75">
      <c r="A14" s="216" t="s">
        <v>427</v>
      </c>
      <c r="B14" s="217" t="s">
        <v>428</v>
      </c>
      <c r="C14" s="218">
        <v>-148</v>
      </c>
      <c r="D14" s="219">
        <v>-102</v>
      </c>
      <c r="E14" s="220"/>
      <c r="F14" s="220"/>
      <c r="G14" s="221"/>
      <c r="H14" s="221"/>
      <c r="I14" s="221"/>
      <c r="J14" s="221"/>
      <c r="K14" s="221"/>
      <c r="L14" s="221"/>
      <c r="M14" s="221"/>
    </row>
    <row r="15" spans="1:13" ht="14.25" customHeight="1">
      <c r="A15" s="216" t="s">
        <v>429</v>
      </c>
      <c r="B15" s="217" t="s">
        <v>430</v>
      </c>
      <c r="C15" s="218">
        <v>-23</v>
      </c>
      <c r="D15" s="219">
        <v>-9</v>
      </c>
      <c r="E15" s="220"/>
      <c r="F15" s="220"/>
      <c r="G15" s="221"/>
      <c r="H15" s="221"/>
      <c r="I15" s="221"/>
      <c r="J15" s="221"/>
      <c r="K15" s="221"/>
      <c r="L15" s="221"/>
      <c r="M15" s="221"/>
    </row>
    <row r="16" spans="1:13" ht="15.75">
      <c r="A16" s="222" t="s">
        <v>431</v>
      </c>
      <c r="B16" s="217" t="s">
        <v>432</v>
      </c>
      <c r="C16" s="218"/>
      <c r="D16" s="219"/>
      <c r="E16" s="220"/>
      <c r="F16" s="220"/>
      <c r="G16" s="221"/>
      <c r="H16" s="221"/>
      <c r="I16" s="221"/>
      <c r="J16" s="221"/>
      <c r="K16" s="221"/>
      <c r="L16" s="221"/>
      <c r="M16" s="221"/>
    </row>
    <row r="17" spans="1:13" ht="15.75">
      <c r="A17" s="216" t="s">
        <v>433</v>
      </c>
      <c r="B17" s="217" t="s">
        <v>434</v>
      </c>
      <c r="C17" s="218"/>
      <c r="D17" s="219"/>
      <c r="E17" s="220"/>
      <c r="F17" s="220"/>
      <c r="G17" s="221"/>
      <c r="H17" s="221"/>
      <c r="I17" s="221"/>
      <c r="J17" s="221"/>
      <c r="K17" s="221"/>
      <c r="L17" s="221"/>
      <c r="M17" s="221"/>
    </row>
    <row r="18" spans="1:13" ht="31.5">
      <c r="A18" s="216" t="s">
        <v>435</v>
      </c>
      <c r="B18" s="217" t="s">
        <v>436</v>
      </c>
      <c r="C18" s="218">
        <v>-1</v>
      </c>
      <c r="D18" s="219">
        <v>-1</v>
      </c>
      <c r="E18" s="220"/>
      <c r="F18" s="220"/>
      <c r="G18" s="221"/>
      <c r="H18" s="221"/>
      <c r="I18" s="221"/>
      <c r="J18" s="221"/>
      <c r="K18" s="221"/>
      <c r="L18" s="221"/>
      <c r="M18" s="221"/>
    </row>
    <row r="19" spans="1:13" ht="15.75">
      <c r="A19" s="222" t="s">
        <v>437</v>
      </c>
      <c r="B19" s="223" t="s">
        <v>438</v>
      </c>
      <c r="C19" s="218"/>
      <c r="D19" s="219"/>
      <c r="E19" s="220"/>
      <c r="F19" s="220"/>
      <c r="G19" s="221"/>
      <c r="H19" s="221"/>
      <c r="I19" s="221"/>
      <c r="J19" s="221"/>
      <c r="K19" s="221"/>
      <c r="L19" s="221"/>
      <c r="M19" s="221"/>
    </row>
    <row r="20" spans="1:13" ht="15.75">
      <c r="A20" s="216" t="s">
        <v>439</v>
      </c>
      <c r="B20" s="217" t="s">
        <v>440</v>
      </c>
      <c r="C20" s="218">
        <v>-14</v>
      </c>
      <c r="D20" s="219">
        <v>197</v>
      </c>
      <c r="E20" s="220"/>
      <c r="F20" s="220"/>
      <c r="G20" s="221"/>
      <c r="H20" s="221"/>
      <c r="I20" s="221"/>
      <c r="J20" s="221"/>
      <c r="K20" s="221"/>
      <c r="L20" s="221"/>
      <c r="M20" s="221"/>
    </row>
    <row r="21" spans="1:13" ht="16.5">
      <c r="A21" s="224" t="s">
        <v>441</v>
      </c>
      <c r="B21" s="225" t="s">
        <v>442</v>
      </c>
      <c r="C21" s="226">
        <f>SUM(C11:C20)</f>
        <v>-157</v>
      </c>
      <c r="D21" s="227">
        <f>SUM(D11:D20)</f>
        <v>38</v>
      </c>
      <c r="E21" s="220"/>
      <c r="F21" s="220"/>
      <c r="G21" s="221"/>
      <c r="H21" s="221"/>
      <c r="I21" s="221"/>
      <c r="J21" s="221"/>
      <c r="K21" s="221"/>
      <c r="L21" s="221"/>
      <c r="M21" s="221"/>
    </row>
    <row r="22" spans="1:13" ht="15.75">
      <c r="A22" s="211" t="s">
        <v>443</v>
      </c>
      <c r="B22" s="228"/>
      <c r="C22" s="213"/>
      <c r="D22" s="214"/>
      <c r="E22" s="220"/>
      <c r="F22" s="220"/>
      <c r="G22" s="221"/>
      <c r="H22" s="221"/>
      <c r="I22" s="221"/>
      <c r="J22" s="221"/>
      <c r="K22" s="221"/>
      <c r="L22" s="221"/>
      <c r="M22" s="221"/>
    </row>
    <row r="23" spans="1:13" ht="15.75">
      <c r="A23" s="216" t="s">
        <v>444</v>
      </c>
      <c r="B23" s="217" t="s">
        <v>445</v>
      </c>
      <c r="C23" s="218"/>
      <c r="D23" s="219"/>
      <c r="E23" s="220"/>
      <c r="F23" s="220"/>
      <c r="G23" s="221"/>
      <c r="H23" s="221"/>
      <c r="I23" s="221"/>
      <c r="J23" s="221"/>
      <c r="K23" s="221"/>
      <c r="L23" s="221"/>
      <c r="M23" s="221"/>
    </row>
    <row r="24" spans="1:13" ht="15.75">
      <c r="A24" s="216" t="s">
        <v>446</v>
      </c>
      <c r="B24" s="217" t="s">
        <v>447</v>
      </c>
      <c r="C24" s="218">
        <v>250</v>
      </c>
      <c r="D24" s="219"/>
      <c r="E24" s="220"/>
      <c r="F24" s="220"/>
      <c r="G24" s="221"/>
      <c r="H24" s="221"/>
      <c r="I24" s="221"/>
      <c r="J24" s="221"/>
      <c r="K24" s="221"/>
      <c r="L24" s="221"/>
      <c r="M24" s="221"/>
    </row>
    <row r="25" spans="1:13" ht="15.75">
      <c r="A25" s="216" t="s">
        <v>448</v>
      </c>
      <c r="B25" s="217" t="s">
        <v>449</v>
      </c>
      <c r="C25" s="218">
        <v>-5</v>
      </c>
      <c r="D25" s="219">
        <v>-30</v>
      </c>
      <c r="E25" s="220"/>
      <c r="F25" s="220"/>
      <c r="G25" s="221"/>
      <c r="H25" s="221"/>
      <c r="I25" s="221"/>
      <c r="J25" s="221"/>
      <c r="K25" s="221"/>
      <c r="L25" s="221"/>
      <c r="M25" s="221"/>
    </row>
    <row r="26" spans="1:13" ht="13.5" customHeight="1">
      <c r="A26" s="216" t="s">
        <v>450</v>
      </c>
      <c r="B26" s="217" t="s">
        <v>451</v>
      </c>
      <c r="C26" s="218">
        <v>5</v>
      </c>
      <c r="D26" s="219">
        <v>7</v>
      </c>
      <c r="E26" s="220"/>
      <c r="F26" s="220"/>
      <c r="G26" s="221"/>
      <c r="H26" s="221"/>
      <c r="I26" s="221"/>
      <c r="J26" s="221"/>
      <c r="K26" s="221"/>
      <c r="L26" s="221"/>
      <c r="M26" s="221"/>
    </row>
    <row r="27" spans="1:13" ht="15.75">
      <c r="A27" s="216" t="s">
        <v>452</v>
      </c>
      <c r="B27" s="217" t="s">
        <v>453</v>
      </c>
      <c r="C27" s="218"/>
      <c r="D27" s="219"/>
      <c r="E27" s="220"/>
      <c r="F27" s="220"/>
      <c r="G27" s="221"/>
      <c r="H27" s="221"/>
      <c r="I27" s="221"/>
      <c r="J27" s="221"/>
      <c r="K27" s="221"/>
      <c r="L27" s="221"/>
      <c r="M27" s="221"/>
    </row>
    <row r="28" spans="1:13" ht="15.75">
      <c r="A28" s="216" t="s">
        <v>454</v>
      </c>
      <c r="B28" s="217" t="s">
        <v>455</v>
      </c>
      <c r="C28" s="218">
        <v>-250</v>
      </c>
      <c r="D28" s="219"/>
      <c r="E28" s="220"/>
      <c r="F28" s="220"/>
      <c r="G28" s="221"/>
      <c r="H28" s="221"/>
      <c r="I28" s="221"/>
      <c r="J28" s="221"/>
      <c r="K28" s="221"/>
      <c r="L28" s="221"/>
      <c r="M28" s="221"/>
    </row>
    <row r="29" spans="1:13" ht="15.75">
      <c r="A29" s="216" t="s">
        <v>456</v>
      </c>
      <c r="B29" s="217" t="s">
        <v>457</v>
      </c>
      <c r="C29" s="218"/>
      <c r="D29" s="219"/>
      <c r="E29" s="220"/>
      <c r="F29" s="220"/>
      <c r="G29" s="221"/>
      <c r="H29" s="221"/>
      <c r="I29" s="221"/>
      <c r="J29" s="221"/>
      <c r="K29" s="221"/>
      <c r="L29" s="221"/>
      <c r="M29" s="221"/>
    </row>
    <row r="30" spans="1:13" ht="15.75">
      <c r="A30" s="216" t="s">
        <v>458</v>
      </c>
      <c r="B30" s="217" t="s">
        <v>459</v>
      </c>
      <c r="C30" s="218"/>
      <c r="D30" s="219"/>
      <c r="E30" s="220"/>
      <c r="F30" s="220"/>
      <c r="G30" s="221"/>
      <c r="H30" s="221"/>
      <c r="I30" s="221"/>
      <c r="J30" s="221"/>
      <c r="K30" s="221"/>
      <c r="L30" s="221"/>
      <c r="M30" s="221"/>
    </row>
    <row r="31" spans="1:13" ht="15.75">
      <c r="A31" s="216" t="s">
        <v>437</v>
      </c>
      <c r="B31" s="217" t="s">
        <v>460</v>
      </c>
      <c r="C31" s="218"/>
      <c r="D31" s="219"/>
      <c r="E31" s="220"/>
      <c r="F31" s="220"/>
      <c r="G31" s="221"/>
      <c r="H31" s="221"/>
      <c r="I31" s="221"/>
      <c r="J31" s="221"/>
      <c r="K31" s="221"/>
      <c r="L31" s="221"/>
      <c r="M31" s="221"/>
    </row>
    <row r="32" spans="1:13" ht="15.75">
      <c r="A32" s="216" t="s">
        <v>461</v>
      </c>
      <c r="B32" s="217" t="s">
        <v>462</v>
      </c>
      <c r="C32" s="218"/>
      <c r="D32" s="219"/>
      <c r="E32" s="220"/>
      <c r="F32" s="220"/>
      <c r="G32" s="221"/>
      <c r="H32" s="221"/>
      <c r="I32" s="221"/>
      <c r="J32" s="221"/>
      <c r="K32" s="221"/>
      <c r="L32" s="221"/>
      <c r="M32" s="221"/>
    </row>
    <row r="33" spans="1:13" ht="16.5">
      <c r="A33" s="224" t="s">
        <v>463</v>
      </c>
      <c r="B33" s="225" t="s">
        <v>464</v>
      </c>
      <c r="C33" s="226">
        <f>SUM(C23:C32)</f>
        <v>0</v>
      </c>
      <c r="D33" s="227">
        <f>SUM(D23:D32)</f>
        <v>-23</v>
      </c>
      <c r="E33" s="220"/>
      <c r="F33" s="220"/>
      <c r="G33" s="221"/>
      <c r="H33" s="221"/>
      <c r="I33" s="221"/>
      <c r="J33" s="221"/>
      <c r="K33" s="221"/>
      <c r="L33" s="221"/>
      <c r="M33" s="221"/>
    </row>
    <row r="34" spans="1:6" ht="15.75">
      <c r="A34" s="229" t="s">
        <v>465</v>
      </c>
      <c r="B34" s="230"/>
      <c r="C34" s="231"/>
      <c r="D34" s="232"/>
      <c r="E34" s="215"/>
      <c r="F34" s="215"/>
    </row>
    <row r="35" spans="1:6" ht="15.75">
      <c r="A35" s="216" t="s">
        <v>466</v>
      </c>
      <c r="B35" s="217" t="s">
        <v>467</v>
      </c>
      <c r="C35" s="218"/>
      <c r="D35" s="219"/>
      <c r="E35" s="215"/>
      <c r="F35" s="215"/>
    </row>
    <row r="36" spans="1:6" ht="15.75">
      <c r="A36" s="222" t="s">
        <v>468</v>
      </c>
      <c r="B36" s="217" t="s">
        <v>469</v>
      </c>
      <c r="C36" s="218"/>
      <c r="D36" s="219"/>
      <c r="E36" s="215"/>
      <c r="F36" s="215"/>
    </row>
    <row r="37" spans="1:6" ht="15.75">
      <c r="A37" s="216" t="s">
        <v>470</v>
      </c>
      <c r="B37" s="217" t="s">
        <v>471</v>
      </c>
      <c r="C37" s="218"/>
      <c r="D37" s="219">
        <v>118</v>
      </c>
      <c r="E37" s="215"/>
      <c r="F37" s="215"/>
    </row>
    <row r="38" spans="1:6" ht="15.75">
      <c r="A38" s="216" t="s">
        <v>472</v>
      </c>
      <c r="B38" s="217" t="s">
        <v>473</v>
      </c>
      <c r="C38" s="218"/>
      <c r="D38" s="219"/>
      <c r="E38" s="215"/>
      <c r="F38" s="215"/>
    </row>
    <row r="39" spans="1:6" ht="15.75">
      <c r="A39" s="216" t="s">
        <v>474</v>
      </c>
      <c r="B39" s="217" t="s">
        <v>475</v>
      </c>
      <c r="C39" s="218"/>
      <c r="D39" s="219"/>
      <c r="E39" s="215"/>
      <c r="F39" s="215"/>
    </row>
    <row r="40" spans="1:6" ht="31.5">
      <c r="A40" s="216" t="s">
        <v>476</v>
      </c>
      <c r="B40" s="217" t="s">
        <v>477</v>
      </c>
      <c r="C40" s="218"/>
      <c r="D40" s="219"/>
      <c r="E40" s="215"/>
      <c r="F40" s="215"/>
    </row>
    <row r="41" spans="1:6" ht="15.75">
      <c r="A41" s="216" t="s">
        <v>478</v>
      </c>
      <c r="B41" s="217" t="s">
        <v>479</v>
      </c>
      <c r="C41" s="218"/>
      <c r="D41" s="219"/>
      <c r="E41" s="215"/>
      <c r="F41" s="215"/>
    </row>
    <row r="42" spans="1:8" ht="15.75">
      <c r="A42" s="216" t="s">
        <v>480</v>
      </c>
      <c r="B42" s="217" t="s">
        <v>481</v>
      </c>
      <c r="C42" s="218"/>
      <c r="D42" s="219"/>
      <c r="E42" s="215"/>
      <c r="F42" s="215"/>
      <c r="G42" s="221"/>
      <c r="H42" s="221"/>
    </row>
    <row r="43" spans="1:8" ht="16.5">
      <c r="A43" s="233" t="s">
        <v>482</v>
      </c>
      <c r="B43" s="234" t="s">
        <v>483</v>
      </c>
      <c r="C43" s="235">
        <f>SUM(C35:C42)</f>
        <v>0</v>
      </c>
      <c r="D43" s="236">
        <f>SUM(D35:D42)</f>
        <v>118</v>
      </c>
      <c r="E43" s="215"/>
      <c r="F43" s="215"/>
      <c r="G43" s="221"/>
      <c r="H43" s="221"/>
    </row>
    <row r="44" spans="1:8" ht="16.5">
      <c r="A44" s="237" t="s">
        <v>484</v>
      </c>
      <c r="B44" s="238" t="s">
        <v>485</v>
      </c>
      <c r="C44" s="239">
        <f>C43+C33+C21</f>
        <v>-157</v>
      </c>
      <c r="D44" s="240">
        <f>D43+D33+D21</f>
        <v>133</v>
      </c>
      <c r="E44" s="215"/>
      <c r="F44" s="215"/>
      <c r="G44" s="221"/>
      <c r="H44" s="221"/>
    </row>
    <row r="45" spans="1:8" ht="16.5">
      <c r="A45" s="241" t="s">
        <v>486</v>
      </c>
      <c r="B45" s="242" t="s">
        <v>487</v>
      </c>
      <c r="C45" s="243">
        <v>162</v>
      </c>
      <c r="D45" s="244">
        <v>29</v>
      </c>
      <c r="E45" s="215"/>
      <c r="F45" s="215"/>
      <c r="G45" s="221"/>
      <c r="H45" s="221"/>
    </row>
    <row r="46" spans="1:8" ht="16.5">
      <c r="A46" s="245" t="s">
        <v>488</v>
      </c>
      <c r="B46" s="246" t="s">
        <v>489</v>
      </c>
      <c r="C46" s="247">
        <f>C45+C44</f>
        <v>5</v>
      </c>
      <c r="D46" s="248">
        <f>D45+D44</f>
        <v>162</v>
      </c>
      <c r="E46" s="215"/>
      <c r="F46" s="215"/>
      <c r="G46" s="221"/>
      <c r="H46" s="221"/>
    </row>
    <row r="47" spans="1:8" ht="15.75">
      <c r="A47" s="249" t="s">
        <v>490</v>
      </c>
      <c r="B47" s="250" t="s">
        <v>491</v>
      </c>
      <c r="C47" s="251">
        <v>5</v>
      </c>
      <c r="D47" s="252">
        <v>162</v>
      </c>
      <c r="E47" s="215"/>
      <c r="F47" s="215"/>
      <c r="G47" s="221"/>
      <c r="H47" s="221"/>
    </row>
    <row r="48" spans="1:8" ht="16.5">
      <c r="A48" s="253" t="s">
        <v>492</v>
      </c>
      <c r="B48" s="254" t="s">
        <v>493</v>
      </c>
      <c r="C48" s="255"/>
      <c r="D48" s="256"/>
      <c r="G48" s="221"/>
      <c r="H48" s="221"/>
    </row>
    <row r="49" spans="1:8" ht="15.75">
      <c r="A49" s="215"/>
      <c r="B49" s="257"/>
      <c r="C49" s="258"/>
      <c r="D49" s="258"/>
      <c r="G49" s="221"/>
      <c r="H49" s="221"/>
    </row>
    <row r="50" spans="1:8" ht="15.75">
      <c r="A50" s="259" t="s">
        <v>494</v>
      </c>
      <c r="G50" s="221"/>
      <c r="H50" s="221"/>
    </row>
    <row r="51" spans="1:8" ht="15.75">
      <c r="A51" s="260" t="s">
        <v>495</v>
      </c>
      <c r="B51" s="260"/>
      <c r="C51" s="260"/>
      <c r="D51" s="260"/>
      <c r="G51" s="221"/>
      <c r="H51" s="221"/>
    </row>
    <row r="52" spans="1:8" ht="15.75">
      <c r="A52" s="260"/>
      <c r="B52" s="260"/>
      <c r="C52" s="260"/>
      <c r="D52" s="260"/>
      <c r="G52" s="221"/>
      <c r="H52" s="221"/>
    </row>
    <row r="53" spans="1:8" ht="15.75">
      <c r="A53" s="260"/>
      <c r="B53" s="260"/>
      <c r="C53" s="260"/>
      <c r="D53" s="260"/>
      <c r="G53" s="221"/>
      <c r="H53" s="221"/>
    </row>
    <row r="54" spans="1:13" s="102" customFormat="1" ht="15.75">
      <c r="A54" s="94" t="s">
        <v>8</v>
      </c>
      <c r="B54" s="95">
        <f>pdeReportingDate</f>
        <v>43859</v>
      </c>
      <c r="C54" s="95"/>
      <c r="D54" s="95"/>
      <c r="E54" s="95"/>
      <c r="F54" s="261"/>
      <c r="G54" s="261"/>
      <c r="H54" s="261"/>
      <c r="M54" s="262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62"/>
    </row>
    <row r="56" spans="1:8" s="102" customFormat="1" ht="15.75">
      <c r="A56" s="96" t="s">
        <v>305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16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306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307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308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308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1"/>
      <c r="H66" s="221"/>
    </row>
    <row r="67" spans="7:8" ht="15.75">
      <c r="G67" s="221"/>
      <c r="H67" s="221"/>
    </row>
    <row r="68" spans="7:8" ht="15.75">
      <c r="G68" s="221"/>
      <c r="H68" s="221"/>
    </row>
    <row r="69" spans="7:8" ht="15.75">
      <c r="G69" s="221"/>
      <c r="H69" s="221"/>
    </row>
    <row r="70" spans="7:8" ht="15.75">
      <c r="G70" s="221"/>
      <c r="H70" s="221"/>
    </row>
    <row r="71" spans="7:8" ht="15.75">
      <c r="G71" s="221"/>
      <c r="H71" s="221"/>
    </row>
    <row r="72" spans="7:8" ht="15.75">
      <c r="G72" s="221"/>
      <c r="H72" s="221"/>
    </row>
    <row r="73" spans="7:8" ht="15.75">
      <c r="G73" s="221"/>
      <c r="H73" s="221"/>
    </row>
    <row r="74" spans="7:8" ht="15.75">
      <c r="G74" s="221"/>
      <c r="H74" s="221"/>
    </row>
    <row r="75" spans="7:8" ht="15.75">
      <c r="G75" s="221"/>
      <c r="H75" s="221"/>
    </row>
    <row r="76" spans="7:8" ht="15.75">
      <c r="G76" s="221"/>
      <c r="H76" s="221"/>
    </row>
    <row r="77" spans="7:8" ht="15.75">
      <c r="G77" s="221"/>
      <c r="H77" s="221"/>
    </row>
    <row r="78" spans="7:8" ht="15.75">
      <c r="G78" s="221"/>
      <c r="H78" s="221"/>
    </row>
    <row r="79" spans="7:8" ht="15.75">
      <c r="G79" s="221"/>
      <c r="H79" s="221"/>
    </row>
    <row r="80" spans="7:8" ht="15.75">
      <c r="G80" s="221"/>
      <c r="H80" s="221"/>
    </row>
    <row r="81" spans="7:8" ht="15.75">
      <c r="G81" s="221"/>
      <c r="H81" s="221"/>
    </row>
    <row r="82" spans="7:8" ht="15.75">
      <c r="G82" s="221"/>
      <c r="H82" s="221"/>
    </row>
    <row r="83" spans="7:8" ht="15.75">
      <c r="G83" s="221"/>
      <c r="H83" s="221"/>
    </row>
    <row r="84" spans="7:8" ht="15.75">
      <c r="G84" s="221"/>
      <c r="H84" s="221"/>
    </row>
    <row r="85" spans="7:8" ht="15.75">
      <c r="G85" s="221"/>
      <c r="H85" s="221"/>
    </row>
    <row r="86" spans="7:8" ht="15.75">
      <c r="G86" s="221"/>
      <c r="H86" s="221"/>
    </row>
    <row r="87" spans="7:8" ht="15.75">
      <c r="G87" s="221"/>
      <c r="H87" s="221"/>
    </row>
    <row r="88" spans="7:8" ht="15.75">
      <c r="G88" s="221"/>
      <c r="H88" s="221"/>
    </row>
    <row r="89" spans="7:8" ht="15.75">
      <c r="G89" s="221"/>
      <c r="H89" s="221"/>
    </row>
    <row r="90" spans="7:8" ht="15.75">
      <c r="G90" s="221"/>
      <c r="H90" s="221"/>
    </row>
    <row r="91" spans="7:8" ht="15.75">
      <c r="G91" s="221"/>
      <c r="H91" s="221"/>
    </row>
    <row r="92" spans="7:8" ht="15.75">
      <c r="G92" s="221"/>
      <c r="H92" s="221"/>
    </row>
    <row r="93" spans="7:8" ht="15.75">
      <c r="G93" s="221"/>
      <c r="H93" s="221"/>
    </row>
    <row r="94" spans="7:8" ht="15.75">
      <c r="G94" s="221"/>
      <c r="H94" s="221"/>
    </row>
    <row r="95" spans="7:8" ht="15.75">
      <c r="G95" s="221"/>
      <c r="H95" s="221"/>
    </row>
    <row r="96" spans="7:8" ht="15.75">
      <c r="G96" s="221"/>
      <c r="H96" s="221"/>
    </row>
    <row r="97" spans="7:8" ht="15.75">
      <c r="G97" s="221"/>
      <c r="H97" s="221"/>
    </row>
    <row r="98" spans="7:8" ht="15.75">
      <c r="G98" s="221"/>
      <c r="H98" s="221"/>
    </row>
    <row r="99" spans="7:8" ht="15.75">
      <c r="G99" s="221"/>
      <c r="H99" s="221"/>
    </row>
    <row r="100" spans="7:8" ht="15.75">
      <c r="G100" s="221"/>
      <c r="H100" s="221"/>
    </row>
    <row r="101" spans="7:8" ht="15.75">
      <c r="G101" s="221"/>
      <c r="H101" s="221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L41" sqref="L41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496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"ЕТИК ФИНАНС"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201164403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31.12.2019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497</v>
      </c>
    </row>
    <row r="8" spans="1:14" s="103" customFormat="1" ht="15.75">
      <c r="A8" s="118" t="s">
        <v>498</v>
      </c>
      <c r="B8" s="119" t="s">
        <v>499</v>
      </c>
      <c r="C8" s="120" t="s">
        <v>500</v>
      </c>
      <c r="D8" s="121" t="s">
        <v>501</v>
      </c>
      <c r="E8" s="121"/>
      <c r="F8" s="121"/>
      <c r="G8" s="121"/>
      <c r="H8" s="121"/>
      <c r="I8" s="121" t="s">
        <v>502</v>
      </c>
      <c r="J8" s="121"/>
      <c r="K8" s="120" t="s">
        <v>503</v>
      </c>
      <c r="L8" s="120" t="s">
        <v>504</v>
      </c>
      <c r="M8" s="165"/>
      <c r="N8" s="166"/>
    </row>
    <row r="9" spans="1:14" s="103" customFormat="1" ht="31.5">
      <c r="A9" s="122"/>
      <c r="B9" s="123"/>
      <c r="C9" s="124"/>
      <c r="D9" s="125" t="s">
        <v>505</v>
      </c>
      <c r="E9" s="125" t="s">
        <v>506</v>
      </c>
      <c r="F9" s="126" t="s">
        <v>507</v>
      </c>
      <c r="G9" s="126"/>
      <c r="H9" s="126"/>
      <c r="I9" s="167" t="s">
        <v>508</v>
      </c>
      <c r="J9" s="167" t="s">
        <v>509</v>
      </c>
      <c r="K9" s="124"/>
      <c r="L9" s="124"/>
      <c r="M9" s="168" t="s">
        <v>510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511</v>
      </c>
      <c r="G10" s="125" t="s">
        <v>512</v>
      </c>
      <c r="H10" s="125" t="s">
        <v>513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46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514</v>
      </c>
      <c r="B12" s="134"/>
      <c r="C12" s="135" t="s">
        <v>79</v>
      </c>
      <c r="D12" s="135" t="s">
        <v>79</v>
      </c>
      <c r="E12" s="135" t="s">
        <v>90</v>
      </c>
      <c r="F12" s="135" t="s">
        <v>97</v>
      </c>
      <c r="G12" s="135" t="s">
        <v>101</v>
      </c>
      <c r="H12" s="135" t="s">
        <v>105</v>
      </c>
      <c r="I12" s="135" t="s">
        <v>118</v>
      </c>
      <c r="J12" s="135" t="s">
        <v>121</v>
      </c>
      <c r="K12" s="172" t="s">
        <v>515</v>
      </c>
      <c r="L12" s="134" t="s">
        <v>144</v>
      </c>
      <c r="M12" s="173" t="s">
        <v>152</v>
      </c>
      <c r="N12" s="171"/>
    </row>
    <row r="13" spans="1:14" ht="15.75">
      <c r="A13" s="136" t="s">
        <v>516</v>
      </c>
      <c r="B13" s="137" t="s">
        <v>517</v>
      </c>
      <c r="C13" s="138">
        <f>'1-Баланс'!H18</f>
        <v>9595</v>
      </c>
      <c r="D13" s="138">
        <f>'1-Баланс'!H20</f>
        <v>0</v>
      </c>
      <c r="E13" s="138">
        <f>'1-Баланс'!H21</f>
        <v>0</v>
      </c>
      <c r="F13" s="138">
        <f>'1-Баланс'!H23</f>
        <v>195</v>
      </c>
      <c r="G13" s="138">
        <f>'1-Баланс'!H24</f>
        <v>0</v>
      </c>
      <c r="H13" s="139"/>
      <c r="I13" s="138">
        <f>'1-Баланс'!H29+'1-Баланс'!H32</f>
        <v>256</v>
      </c>
      <c r="J13" s="138">
        <f>'1-Баланс'!H30+'1-Баланс'!H33</f>
        <v>-1046</v>
      </c>
      <c r="K13" s="139"/>
      <c r="L13" s="138">
        <f>SUM(C13:K13)</f>
        <v>9000</v>
      </c>
      <c r="M13" s="174">
        <f>'1-Баланс'!H40</f>
        <v>0</v>
      </c>
      <c r="N13" s="175"/>
    </row>
    <row r="14" spans="1:14" ht="15.75">
      <c r="A14" s="136" t="s">
        <v>518</v>
      </c>
      <c r="B14" s="140" t="s">
        <v>519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520</v>
      </c>
      <c r="B15" s="140" t="s">
        <v>521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522</v>
      </c>
      <c r="B16" s="140" t="s">
        <v>523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524</v>
      </c>
      <c r="B17" s="137" t="s">
        <v>525</v>
      </c>
      <c r="C17" s="144">
        <f>C13+C14</f>
        <v>9595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195</v>
      </c>
      <c r="G17" s="144">
        <f t="shared" si="2"/>
        <v>0</v>
      </c>
      <c r="H17" s="144">
        <f t="shared" si="2"/>
        <v>0</v>
      </c>
      <c r="I17" s="144">
        <f t="shared" si="2"/>
        <v>256</v>
      </c>
      <c r="J17" s="144">
        <f t="shared" si="2"/>
        <v>-1046</v>
      </c>
      <c r="K17" s="144">
        <f t="shared" si="2"/>
        <v>0</v>
      </c>
      <c r="L17" s="138">
        <f t="shared" si="1"/>
        <v>9000</v>
      </c>
      <c r="M17" s="180">
        <f t="shared" si="2"/>
        <v>0</v>
      </c>
      <c r="N17" s="178"/>
    </row>
    <row r="18" spans="1:14" ht="15.75">
      <c r="A18" s="136" t="s">
        <v>526</v>
      </c>
      <c r="B18" s="137" t="s">
        <v>527</v>
      </c>
      <c r="C18" s="145"/>
      <c r="D18" s="145"/>
      <c r="E18" s="145"/>
      <c r="F18" s="145"/>
      <c r="G18" s="145"/>
      <c r="H18" s="145"/>
      <c r="I18" s="138">
        <f>+'1-Баланс'!G32</f>
        <v>2</v>
      </c>
      <c r="J18" s="138">
        <f>+'1-Баланс'!G33</f>
        <v>0</v>
      </c>
      <c r="K18" s="139"/>
      <c r="L18" s="138">
        <f t="shared" si="1"/>
        <v>2</v>
      </c>
      <c r="M18" s="181"/>
      <c r="N18" s="178"/>
    </row>
    <row r="19" spans="1:14" ht="15.75">
      <c r="A19" s="142" t="s">
        <v>528</v>
      </c>
      <c r="B19" s="140" t="s">
        <v>529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530</v>
      </c>
      <c r="B20" s="147" t="s">
        <v>531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532</v>
      </c>
      <c r="B21" s="147" t="s">
        <v>533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534</v>
      </c>
      <c r="B22" s="140" t="s">
        <v>535</v>
      </c>
      <c r="C22" s="143"/>
      <c r="D22" s="143"/>
      <c r="E22" s="143"/>
      <c r="F22" s="143"/>
      <c r="G22" s="143"/>
      <c r="H22" s="143"/>
      <c r="I22" s="143">
        <v>-256</v>
      </c>
      <c r="J22" s="143">
        <v>256</v>
      </c>
      <c r="K22" s="143"/>
      <c r="L22" s="138">
        <f t="shared" si="1"/>
        <v>0</v>
      </c>
      <c r="M22" s="179"/>
      <c r="N22" s="178"/>
    </row>
    <row r="23" spans="1:14" ht="31.5">
      <c r="A23" s="142" t="s">
        <v>536</v>
      </c>
      <c r="B23" s="140" t="s">
        <v>537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538</v>
      </c>
      <c r="B24" s="140" t="s">
        <v>539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540</v>
      </c>
      <c r="B25" s="140" t="s">
        <v>541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542</v>
      </c>
      <c r="B26" s="140" t="s">
        <v>543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538</v>
      </c>
      <c r="B27" s="140" t="s">
        <v>544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540</v>
      </c>
      <c r="B28" s="140" t="s">
        <v>545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546</v>
      </c>
      <c r="B29" s="140" t="s">
        <v>547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548</v>
      </c>
      <c r="B30" s="140" t="s">
        <v>549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550</v>
      </c>
      <c r="B31" s="137" t="s">
        <v>551</v>
      </c>
      <c r="C31" s="144">
        <f>C19+C22+C23+C26+C30+C29+C17+C18</f>
        <v>9595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195</v>
      </c>
      <c r="G31" s="144">
        <f t="shared" si="6"/>
        <v>0</v>
      </c>
      <c r="H31" s="144">
        <f t="shared" si="6"/>
        <v>0</v>
      </c>
      <c r="I31" s="144">
        <f t="shared" si="6"/>
        <v>2</v>
      </c>
      <c r="J31" s="144">
        <f t="shared" si="6"/>
        <v>-790</v>
      </c>
      <c r="K31" s="144">
        <f t="shared" si="6"/>
        <v>0</v>
      </c>
      <c r="L31" s="138">
        <f t="shared" si="1"/>
        <v>9002</v>
      </c>
      <c r="M31" s="180">
        <f t="shared" si="6"/>
        <v>0</v>
      </c>
      <c r="N31" s="175"/>
    </row>
    <row r="32" spans="1:14" ht="31.5">
      <c r="A32" s="142" t="s">
        <v>552</v>
      </c>
      <c r="B32" s="140" t="s">
        <v>553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554</v>
      </c>
      <c r="B33" s="149" t="s">
        <v>555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556</v>
      </c>
      <c r="B34" s="152" t="s">
        <v>557</v>
      </c>
      <c r="C34" s="153">
        <f aca="true" t="shared" si="7" ref="C34:K34">C31+C32+C33</f>
        <v>9595</v>
      </c>
      <c r="D34" s="153">
        <f t="shared" si="7"/>
        <v>0</v>
      </c>
      <c r="E34" s="153">
        <f t="shared" si="7"/>
        <v>0</v>
      </c>
      <c r="F34" s="153">
        <f t="shared" si="7"/>
        <v>195</v>
      </c>
      <c r="G34" s="153">
        <f t="shared" si="7"/>
        <v>0</v>
      </c>
      <c r="H34" s="153">
        <f t="shared" si="7"/>
        <v>0</v>
      </c>
      <c r="I34" s="153">
        <f t="shared" si="7"/>
        <v>2</v>
      </c>
      <c r="J34" s="153">
        <f t="shared" si="7"/>
        <v>-790</v>
      </c>
      <c r="K34" s="153">
        <f t="shared" si="7"/>
        <v>0</v>
      </c>
      <c r="L34" s="184">
        <f t="shared" si="1"/>
        <v>9002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558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8</v>
      </c>
      <c r="B38" s="95">
        <f>pdeReportingDate</f>
        <v>43859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305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16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306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307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308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308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2">
      <selection activeCell="B160" sqref="B160:E160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559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"ЕТИК ФИНАНС"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201164403</v>
      </c>
      <c r="B4" s="56"/>
      <c r="C4" s="57"/>
      <c r="D4" s="55"/>
    </row>
    <row r="5" spans="1:6" ht="15.75">
      <c r="A5" s="54" t="str">
        <f>CONCATENATE("към ",TEXT(endDate,"dd.mm.yyyy")," г.")</f>
        <v>към 31.12.2019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560</v>
      </c>
      <c r="B8" s="68" t="s">
        <v>40</v>
      </c>
      <c r="C8" s="67" t="s">
        <v>561</v>
      </c>
      <c r="D8" s="67" t="s">
        <v>562</v>
      </c>
      <c r="E8" s="67" t="s">
        <v>563</v>
      </c>
      <c r="F8" s="67" t="s">
        <v>564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565</v>
      </c>
      <c r="B10" s="73"/>
      <c r="C10" s="74"/>
      <c r="D10" s="74"/>
      <c r="E10" s="74"/>
      <c r="F10" s="74"/>
    </row>
    <row r="11" spans="1:6" ht="15.75">
      <c r="A11" s="75" t="s">
        <v>566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567</v>
      </c>
      <c r="B27" s="81" t="s">
        <v>568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569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570</v>
      </c>
      <c r="B44" s="81" t="s">
        <v>571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572</v>
      </c>
      <c r="B45" s="83"/>
      <c r="C45" s="84"/>
      <c r="D45" s="74"/>
      <c r="E45" s="74"/>
      <c r="F45" s="74"/>
    </row>
    <row r="46" spans="1:6" ht="15.75">
      <c r="A46" s="85" t="s">
        <v>573</v>
      </c>
      <c r="B46" s="86"/>
      <c r="C46" s="78">
        <v>5702</v>
      </c>
      <c r="D46" s="78">
        <v>38.26</v>
      </c>
      <c r="E46" s="78">
        <v>5702</v>
      </c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574</v>
      </c>
      <c r="B61" s="81" t="s">
        <v>575</v>
      </c>
      <c r="C61" s="82">
        <f>SUM(C46:C60)</f>
        <v>5702</v>
      </c>
      <c r="D61" s="82"/>
      <c r="E61" s="82">
        <f>SUM(E46:E60)</f>
        <v>5702</v>
      </c>
      <c r="F61" s="82">
        <f>SUM(F46:F60)</f>
        <v>0</v>
      </c>
    </row>
    <row r="62" spans="1:6" ht="15.75">
      <c r="A62" s="72" t="s">
        <v>576</v>
      </c>
      <c r="B62" s="81"/>
      <c r="C62" s="74"/>
      <c r="D62" s="74"/>
      <c r="E62" s="74"/>
      <c r="F62" s="74"/>
    </row>
    <row r="63" spans="1:6" ht="15.75">
      <c r="A63" s="85" t="s">
        <v>577</v>
      </c>
      <c r="B63" s="86"/>
      <c r="C63" s="78">
        <v>2529</v>
      </c>
      <c r="D63" s="78">
        <v>10.38</v>
      </c>
      <c r="E63" s="78">
        <v>2529</v>
      </c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578</v>
      </c>
      <c r="B78" s="81" t="s">
        <v>579</v>
      </c>
      <c r="C78" s="82">
        <f>SUM(C63:C77)</f>
        <v>2529</v>
      </c>
      <c r="D78" s="82"/>
      <c r="E78" s="82">
        <f>SUM(E63:E77)</f>
        <v>2529</v>
      </c>
      <c r="F78" s="82">
        <f>SUM(F63:F77)</f>
        <v>0</v>
      </c>
    </row>
    <row r="79" spans="1:6" ht="15.75">
      <c r="A79" s="87" t="s">
        <v>580</v>
      </c>
      <c r="B79" s="81" t="s">
        <v>581</v>
      </c>
      <c r="C79" s="82">
        <f>C78+C61+C44+C27</f>
        <v>8231</v>
      </c>
      <c r="D79" s="82"/>
      <c r="E79" s="82">
        <f>E78+E61+E44+E27</f>
        <v>8231</v>
      </c>
      <c r="F79" s="82">
        <f>F78+F61+F44+F27</f>
        <v>0</v>
      </c>
    </row>
    <row r="80" spans="1:6" ht="15.75">
      <c r="A80" s="72" t="s">
        <v>582</v>
      </c>
      <c r="B80" s="81"/>
      <c r="C80" s="88"/>
      <c r="D80" s="88"/>
      <c r="E80" s="88"/>
      <c r="F80" s="88"/>
    </row>
    <row r="81" spans="1:6" ht="15.75">
      <c r="A81" s="75" t="s">
        <v>566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567</v>
      </c>
      <c r="B97" s="81" t="s">
        <v>583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569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570</v>
      </c>
      <c r="B114" s="81" t="s">
        <v>584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572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574</v>
      </c>
      <c r="B131" s="81" t="s">
        <v>585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576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578</v>
      </c>
      <c r="B148" s="81" t="s">
        <v>586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587</v>
      </c>
      <c r="B149" s="81" t="s">
        <v>588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8</v>
      </c>
      <c r="B151" s="95">
        <f>pdeReportingDate</f>
        <v>43859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305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16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306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307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308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308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589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"ЕТИК ФИНАНС"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01.01.2019 г. до 31.12.2019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590</v>
      </c>
      <c r="B5" s="30" t="s">
        <v>591</v>
      </c>
      <c r="C5" s="31" t="s">
        <v>592</v>
      </c>
      <c r="D5" s="32" t="s">
        <v>593</v>
      </c>
      <c r="E5" s="31" t="s">
        <v>594</v>
      </c>
      <c r="F5" s="30" t="s">
        <v>595</v>
      </c>
      <c r="G5" s="33" t="s">
        <v>596</v>
      </c>
    </row>
    <row r="6" spans="1:7" ht="18.75" customHeight="1">
      <c r="A6" s="34" t="s">
        <v>597</v>
      </c>
      <c r="B6" s="35" t="s">
        <v>598</v>
      </c>
      <c r="C6" s="36">
        <f>'1-Баланс'!C95</f>
        <v>9139</v>
      </c>
      <c r="D6" s="37">
        <f aca="true" t="shared" si="0" ref="D6:D15">C6-E6</f>
        <v>0</v>
      </c>
      <c r="E6" s="36">
        <f>'1-Баланс'!G95</f>
        <v>9139</v>
      </c>
      <c r="F6" s="38" t="s">
        <v>599</v>
      </c>
      <c r="G6" s="34" t="s">
        <v>597</v>
      </c>
    </row>
    <row r="7" spans="1:7" ht="18.75" customHeight="1">
      <c r="A7" s="34" t="s">
        <v>597</v>
      </c>
      <c r="B7" s="35" t="s">
        <v>600</v>
      </c>
      <c r="C7" s="36">
        <f>'1-Баланс'!G37</f>
        <v>9002</v>
      </c>
      <c r="D7" s="37">
        <f t="shared" si="0"/>
        <v>-593</v>
      </c>
      <c r="E7" s="36">
        <f>'1-Баланс'!G18</f>
        <v>9595</v>
      </c>
      <c r="F7" s="38" t="s">
        <v>500</v>
      </c>
      <c r="G7" s="34" t="s">
        <v>597</v>
      </c>
    </row>
    <row r="8" spans="1:7" ht="18.75" customHeight="1">
      <c r="A8" s="34" t="s">
        <v>597</v>
      </c>
      <c r="B8" s="35" t="s">
        <v>601</v>
      </c>
      <c r="C8" s="36">
        <f>ABS('1-Баланс'!G32)-ABS('1-Баланс'!G33)</f>
        <v>2</v>
      </c>
      <c r="D8" s="37">
        <f t="shared" si="0"/>
        <v>0</v>
      </c>
      <c r="E8" s="36">
        <f>ABS('2-Отчет за доходите'!C44)-ABS('2-Отчет за доходите'!G44)</f>
        <v>2</v>
      </c>
      <c r="F8" s="38" t="s">
        <v>602</v>
      </c>
      <c r="G8" s="39" t="s">
        <v>603</v>
      </c>
    </row>
    <row r="9" spans="1:7" ht="18.75" customHeight="1">
      <c r="A9" s="34" t="s">
        <v>597</v>
      </c>
      <c r="B9" s="35" t="s">
        <v>604</v>
      </c>
      <c r="C9" s="36">
        <f>'1-Баланс'!D92</f>
        <v>162</v>
      </c>
      <c r="D9" s="37">
        <f t="shared" si="0"/>
        <v>0</v>
      </c>
      <c r="E9" s="36">
        <f>'3-Отчет за паричния поток'!C45</f>
        <v>162</v>
      </c>
      <c r="F9" s="38" t="s">
        <v>605</v>
      </c>
      <c r="G9" s="39" t="s">
        <v>606</v>
      </c>
    </row>
    <row r="10" spans="1:7" ht="18.75" customHeight="1">
      <c r="A10" s="34" t="s">
        <v>597</v>
      </c>
      <c r="B10" s="35" t="s">
        <v>607</v>
      </c>
      <c r="C10" s="36">
        <f>'1-Баланс'!C92</f>
        <v>5</v>
      </c>
      <c r="D10" s="37">
        <f t="shared" si="0"/>
        <v>0</v>
      </c>
      <c r="E10" s="36">
        <f>'3-Отчет за паричния поток'!C46</f>
        <v>5</v>
      </c>
      <c r="F10" s="38" t="s">
        <v>608</v>
      </c>
      <c r="G10" s="39" t="s">
        <v>606</v>
      </c>
    </row>
    <row r="11" spans="1:7" ht="18.75" customHeight="1">
      <c r="A11" s="34" t="s">
        <v>597</v>
      </c>
      <c r="B11" s="35" t="s">
        <v>600</v>
      </c>
      <c r="C11" s="36">
        <f>'1-Баланс'!G37</f>
        <v>9002</v>
      </c>
      <c r="D11" s="37">
        <f t="shared" si="0"/>
        <v>0</v>
      </c>
      <c r="E11" s="36">
        <f>'4-Отчет за собствения капитал'!L34</f>
        <v>9002</v>
      </c>
      <c r="F11" s="38" t="s">
        <v>609</v>
      </c>
      <c r="G11" s="39" t="s">
        <v>610</v>
      </c>
    </row>
    <row r="12" spans="1:7" ht="18.75" customHeight="1">
      <c r="A12" s="34" t="s">
        <v>597</v>
      </c>
      <c r="B12" s="35" t="s">
        <v>611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612</v>
      </c>
      <c r="G12" s="39" t="s">
        <v>613</v>
      </c>
    </row>
    <row r="13" spans="1:7" ht="18.75" customHeight="1">
      <c r="A13" s="34" t="s">
        <v>597</v>
      </c>
      <c r="B13" s="35" t="s">
        <v>614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615</v>
      </c>
      <c r="G13" s="39" t="s">
        <v>613</v>
      </c>
    </row>
    <row r="14" spans="1:7" ht="18.75" customHeight="1">
      <c r="A14" s="34" t="s">
        <v>597</v>
      </c>
      <c r="B14" s="35" t="s">
        <v>616</v>
      </c>
      <c r="C14" s="36">
        <f>'1-Баланс'!C38</f>
        <v>5702</v>
      </c>
      <c r="D14" s="37">
        <f t="shared" si="0"/>
        <v>0</v>
      </c>
      <c r="E14" s="36">
        <f>'Справка 5'!C61+'Справка 5'!C131</f>
        <v>5702</v>
      </c>
      <c r="F14" s="38" t="s">
        <v>617</v>
      </c>
      <c r="G14" s="39" t="s">
        <v>613</v>
      </c>
    </row>
    <row r="15" spans="1:7" ht="18.75" customHeight="1">
      <c r="A15" s="34" t="s">
        <v>597</v>
      </c>
      <c r="B15" s="35" t="s">
        <v>618</v>
      </c>
      <c r="C15" s="36">
        <f>'1-Баланс'!C39</f>
        <v>2529</v>
      </c>
      <c r="D15" s="37">
        <f t="shared" si="0"/>
        <v>0</v>
      </c>
      <c r="E15" s="36">
        <f>'Справка 5'!C148+'Справка 5'!C78</f>
        <v>2529</v>
      </c>
      <c r="F15" s="38" t="s">
        <v>619</v>
      </c>
      <c r="G15" s="39" t="s">
        <v>613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620</v>
      </c>
      <c r="B1" s="11" t="s">
        <v>621</v>
      </c>
      <c r="C1" s="11" t="s">
        <v>622</v>
      </c>
      <c r="D1" s="11" t="s">
        <v>623</v>
      </c>
    </row>
    <row r="2" spans="1:4" ht="24" customHeight="1">
      <c r="A2" s="12" t="s">
        <v>624</v>
      </c>
      <c r="B2" s="13"/>
      <c r="C2" s="13"/>
      <c r="D2" s="14"/>
    </row>
    <row r="3" spans="1:5" ht="31.5">
      <c r="A3" s="15">
        <v>1</v>
      </c>
      <c r="B3" s="16" t="s">
        <v>625</v>
      </c>
      <c r="C3" s="17" t="s">
        <v>626</v>
      </c>
      <c r="D3" s="18">
        <f>(ABS('1-Баланс'!G32)-ABS('1-Баланс'!G33))/'2-Отчет за доходите'!G16</f>
        <v>0.00477326968973747</v>
      </c>
      <c r="E3" s="19"/>
    </row>
    <row r="4" spans="1:4" ht="31.5">
      <c r="A4" s="15">
        <v>2</v>
      </c>
      <c r="B4" s="16" t="s">
        <v>627</v>
      </c>
      <c r="C4" s="17" t="s">
        <v>628</v>
      </c>
      <c r="D4" s="18">
        <f>(ABS('1-Баланс'!G32)-ABS('1-Баланс'!G33))/'1-Баланс'!G37</f>
        <v>0.00022217285047767163</v>
      </c>
    </row>
    <row r="5" spans="1:4" ht="31.5">
      <c r="A5" s="15">
        <v>3</v>
      </c>
      <c r="B5" s="16" t="s">
        <v>629</v>
      </c>
      <c r="C5" s="17" t="s">
        <v>630</v>
      </c>
      <c r="D5" s="18">
        <f>(ABS('1-Баланс'!G32)-ABS('1-Баланс'!G33))/('1-Баланс'!G56+'1-Баланс'!G79)</f>
        <v>0.014598540145985401</v>
      </c>
    </row>
    <row r="6" spans="1:4" ht="31.5">
      <c r="A6" s="15">
        <v>4</v>
      </c>
      <c r="B6" s="16" t="s">
        <v>631</v>
      </c>
      <c r="C6" s="17" t="s">
        <v>632</v>
      </c>
      <c r="D6" s="18">
        <f>(ABS('1-Баланс'!G32)-ABS('1-Баланс'!G33))/('1-Баланс'!C95)</f>
        <v>0.000218842324105482</v>
      </c>
    </row>
    <row r="7" spans="1:4" ht="24" customHeight="1">
      <c r="A7" s="12" t="s">
        <v>633</v>
      </c>
      <c r="B7" s="13"/>
      <c r="C7" s="13"/>
      <c r="D7" s="14"/>
    </row>
    <row r="8" spans="1:4" ht="31.5">
      <c r="A8" s="15">
        <v>5</v>
      </c>
      <c r="B8" s="16" t="s">
        <v>634</v>
      </c>
      <c r="C8" s="17" t="s">
        <v>635</v>
      </c>
      <c r="D8" s="20">
        <f>'2-Отчет за доходите'!G36/'2-Отчет за доходите'!C36</f>
        <v>1.0047619047619047</v>
      </c>
    </row>
    <row r="9" spans="1:4" ht="24" customHeight="1">
      <c r="A9" s="12" t="s">
        <v>636</v>
      </c>
      <c r="B9" s="13"/>
      <c r="C9" s="13"/>
      <c r="D9" s="14"/>
    </row>
    <row r="10" spans="1:4" ht="31.5">
      <c r="A10" s="15">
        <v>6</v>
      </c>
      <c r="B10" s="16" t="s">
        <v>637</v>
      </c>
      <c r="C10" s="17" t="s">
        <v>638</v>
      </c>
      <c r="D10" s="20">
        <f>'1-Баланс'!C94/'1-Баланс'!G79</f>
        <v>25.258064516129032</v>
      </c>
    </row>
    <row r="11" spans="1:4" ht="63">
      <c r="A11" s="15">
        <v>7</v>
      </c>
      <c r="B11" s="16" t="s">
        <v>639</v>
      </c>
      <c r="C11" s="17" t="s">
        <v>640</v>
      </c>
      <c r="D11" s="20">
        <f>('1-Баланс'!C76+'1-Баланс'!C85+'1-Баланс'!C92)/'1-Баланс'!G79</f>
        <v>24.806451612903224</v>
      </c>
    </row>
    <row r="12" spans="1:4" ht="47.25">
      <c r="A12" s="15">
        <v>8</v>
      </c>
      <c r="B12" s="16" t="s">
        <v>641</v>
      </c>
      <c r="C12" s="17" t="s">
        <v>642</v>
      </c>
      <c r="D12" s="20">
        <f>('1-Баланс'!C85+'1-Баланс'!C92)/'1-Баланс'!G79</f>
        <v>9</v>
      </c>
    </row>
    <row r="13" spans="1:4" ht="31.5">
      <c r="A13" s="15">
        <v>9</v>
      </c>
      <c r="B13" s="16" t="s">
        <v>643</v>
      </c>
      <c r="C13" s="17" t="s">
        <v>644</v>
      </c>
      <c r="D13" s="20">
        <f>'1-Баланс'!C92/'1-Баланс'!G79</f>
        <v>0.16129032258064516</v>
      </c>
    </row>
    <row r="14" spans="1:4" ht="24" customHeight="1">
      <c r="A14" s="12" t="s">
        <v>645</v>
      </c>
      <c r="B14" s="13"/>
      <c r="C14" s="13"/>
      <c r="D14" s="14"/>
    </row>
    <row r="15" spans="1:4" ht="31.5">
      <c r="A15" s="15">
        <v>10</v>
      </c>
      <c r="B15" s="16" t="s">
        <v>646</v>
      </c>
      <c r="C15" s="17" t="s">
        <v>647</v>
      </c>
      <c r="D15" s="20">
        <f>'2-Отчет за доходите'!G16/('1-Баланс'!C20+'1-Баланс'!C21+'1-Баланс'!C22+'1-Баланс'!C28+'1-Баланс'!C65)</f>
        <v>4.505376344086022</v>
      </c>
    </row>
    <row r="16" spans="1:4" ht="31.5">
      <c r="A16" s="21">
        <v>11</v>
      </c>
      <c r="B16" s="16" t="s">
        <v>645</v>
      </c>
      <c r="C16" s="17" t="s">
        <v>648</v>
      </c>
      <c r="D16" s="22">
        <f>'2-Отчет за доходите'!G16/('1-Баланс'!C95)</f>
        <v>0.04584746690009848</v>
      </c>
    </row>
    <row r="17" spans="1:4" ht="24" customHeight="1">
      <c r="A17" s="12" t="s">
        <v>649</v>
      </c>
      <c r="B17" s="13"/>
      <c r="C17" s="13"/>
      <c r="D17" s="14"/>
    </row>
    <row r="18" spans="1:4" ht="31.5">
      <c r="A18" s="15">
        <v>12</v>
      </c>
      <c r="B18" s="16" t="s">
        <v>650</v>
      </c>
      <c r="C18" s="17" t="s">
        <v>651</v>
      </c>
      <c r="D18" s="20">
        <f>'1-Баланс'!G56/('1-Баланс'!G37+'1-Баланс'!G56)</f>
        <v>0.011638120333772508</v>
      </c>
    </row>
    <row r="19" spans="1:4" ht="31.5">
      <c r="A19" s="15">
        <v>13</v>
      </c>
      <c r="B19" s="16" t="s">
        <v>652</v>
      </c>
      <c r="C19" s="17" t="s">
        <v>653</v>
      </c>
      <c r="D19" s="20">
        <f>D4/D5</f>
        <v>0.015218840257720507</v>
      </c>
    </row>
    <row r="20" spans="1:4" ht="31.5">
      <c r="A20" s="15">
        <v>14</v>
      </c>
      <c r="B20" s="16" t="s">
        <v>654</v>
      </c>
      <c r="C20" s="17" t="s">
        <v>655</v>
      </c>
      <c r="D20" s="20">
        <f>D6/D5</f>
        <v>0.014990699201225517</v>
      </c>
    </row>
    <row r="21" spans="1:5" ht="15.75">
      <c r="A21" s="15">
        <v>15</v>
      </c>
      <c r="B21" s="16" t="s">
        <v>656</v>
      </c>
      <c r="C21" s="17" t="s">
        <v>657</v>
      </c>
      <c r="D21" s="23">
        <f>'2-Отчет за доходите'!C37+'2-Отчет за доходите'!C25</f>
        <v>5</v>
      </c>
      <c r="E21" s="24"/>
    </row>
    <row r="22" spans="1:4" ht="47.25">
      <c r="A22" s="15">
        <v>16</v>
      </c>
      <c r="B22" s="16" t="s">
        <v>658</v>
      </c>
      <c r="C22" s="17" t="s">
        <v>659</v>
      </c>
      <c r="D22" s="25">
        <f>D21/'1-Баланс'!G37</f>
        <v>0.000555432126194179</v>
      </c>
    </row>
    <row r="23" spans="1:4" ht="31.5">
      <c r="A23" s="15">
        <v>17</v>
      </c>
      <c r="B23" s="16" t="s">
        <v>660</v>
      </c>
      <c r="C23" s="17" t="s">
        <v>661</v>
      </c>
      <c r="D23" s="25">
        <f>(D21+'2-Отчет за доходите'!C14)/'2-Отчет за доходите'!G31</f>
        <v>0.03317535545023697</v>
      </c>
    </row>
    <row r="24" spans="1:4" ht="31.5">
      <c r="A24" s="15">
        <v>18</v>
      </c>
      <c r="B24" s="16" t="s">
        <v>662</v>
      </c>
      <c r="C24" s="17" t="s">
        <v>663</v>
      </c>
      <c r="D24" s="25">
        <f>('1-Баланс'!G56+'1-Баланс'!G79)/(D21+'2-Отчет за доходите'!C14)</f>
        <v>9.785714285714286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664</v>
      </c>
      <c r="B1" s="3" t="s">
        <v>665</v>
      </c>
      <c r="C1" s="3" t="s">
        <v>666</v>
      </c>
      <c r="D1" s="4" t="s">
        <v>667</v>
      </c>
      <c r="E1" s="4" t="s">
        <v>668</v>
      </c>
      <c r="F1" s="4" t="s">
        <v>669</v>
      </c>
      <c r="G1" s="4" t="s">
        <v>670</v>
      </c>
      <c r="H1" s="4" t="s">
        <v>671</v>
      </c>
      <c r="N1" s="8" t="s">
        <v>672</v>
      </c>
    </row>
    <row r="2" spans="3:6" s="1" customFormat="1" ht="15.75">
      <c r="C2" s="5"/>
      <c r="F2" s="6" t="s">
        <v>673</v>
      </c>
    </row>
    <row r="3" spans="1:8" ht="15.75">
      <c r="A3" s="2" t="str">
        <f aca="true" t="shared" si="0" ref="A3:A34">pdeName</f>
        <v>"ЕТИК ФИНАНС" АД</v>
      </c>
      <c r="B3" s="2" t="str">
        <f aca="true" t="shared" si="1" ref="B3:B34">pdeBulstat</f>
        <v>201164403</v>
      </c>
      <c r="C3" s="7">
        <f aca="true" t="shared" si="2" ref="C3:C34">endDate</f>
        <v>43830</v>
      </c>
      <c r="D3" s="2" t="s">
        <v>53</v>
      </c>
      <c r="E3" s="2">
        <v>1</v>
      </c>
      <c r="F3" s="2" t="s">
        <v>52</v>
      </c>
      <c r="G3" s="2" t="s">
        <v>674</v>
      </c>
      <c r="H3" s="2">
        <f>'1-Баланс'!C12</f>
        <v>0</v>
      </c>
    </row>
    <row r="4" spans="1:8" ht="15.75">
      <c r="A4" s="2" t="str">
        <f t="shared" si="0"/>
        <v>"ЕТИК ФИНАНС" АД</v>
      </c>
      <c r="B4" s="2" t="str">
        <f t="shared" si="1"/>
        <v>201164403</v>
      </c>
      <c r="C4" s="7">
        <f t="shared" si="2"/>
        <v>43830</v>
      </c>
      <c r="D4" s="2" t="s">
        <v>57</v>
      </c>
      <c r="E4" s="2">
        <v>1</v>
      </c>
      <c r="F4" s="2" t="s">
        <v>56</v>
      </c>
      <c r="G4" s="2" t="s">
        <v>674</v>
      </c>
      <c r="H4" s="2">
        <f>'1-Баланс'!C13</f>
        <v>22</v>
      </c>
    </row>
    <row r="5" spans="1:8" ht="15.75">
      <c r="A5" s="2" t="str">
        <f t="shared" si="0"/>
        <v>"ЕТИК ФИНАНС" АД</v>
      </c>
      <c r="B5" s="2" t="str">
        <f t="shared" si="1"/>
        <v>201164403</v>
      </c>
      <c r="C5" s="7">
        <f t="shared" si="2"/>
        <v>43830</v>
      </c>
      <c r="D5" s="2" t="s">
        <v>61</v>
      </c>
      <c r="E5" s="2">
        <v>1</v>
      </c>
      <c r="F5" s="2" t="s">
        <v>60</v>
      </c>
      <c r="G5" s="2" t="s">
        <v>674</v>
      </c>
      <c r="H5" s="2">
        <f>'1-Баланс'!C14</f>
        <v>0</v>
      </c>
    </row>
    <row r="6" spans="1:8" ht="15.75">
      <c r="A6" s="2" t="str">
        <f t="shared" si="0"/>
        <v>"ЕТИК ФИНАНС" АД</v>
      </c>
      <c r="B6" s="2" t="str">
        <f t="shared" si="1"/>
        <v>201164403</v>
      </c>
      <c r="C6" s="7">
        <f t="shared" si="2"/>
        <v>43830</v>
      </c>
      <c r="D6" s="2" t="s">
        <v>65</v>
      </c>
      <c r="E6" s="2">
        <v>1</v>
      </c>
      <c r="F6" s="2" t="s">
        <v>64</v>
      </c>
      <c r="G6" s="2" t="s">
        <v>674</v>
      </c>
      <c r="H6" s="2">
        <f>'1-Баланс'!C15</f>
        <v>0</v>
      </c>
    </row>
    <row r="7" spans="1:8" ht="15.75">
      <c r="A7" s="2" t="str">
        <f t="shared" si="0"/>
        <v>"ЕТИК ФИНАНС" АД</v>
      </c>
      <c r="B7" s="2" t="str">
        <f t="shared" si="1"/>
        <v>201164403</v>
      </c>
      <c r="C7" s="7">
        <f t="shared" si="2"/>
        <v>43830</v>
      </c>
      <c r="D7" s="2" t="s">
        <v>69</v>
      </c>
      <c r="E7" s="2">
        <v>1</v>
      </c>
      <c r="F7" s="2" t="s">
        <v>68</v>
      </c>
      <c r="G7" s="2" t="s">
        <v>674</v>
      </c>
      <c r="H7" s="2">
        <f>'1-Баланс'!C16</f>
        <v>0</v>
      </c>
    </row>
    <row r="8" spans="1:8" ht="15.75">
      <c r="A8" s="2" t="str">
        <f t="shared" si="0"/>
        <v>"ЕТИК ФИНАНС" АД</v>
      </c>
      <c r="B8" s="2" t="str">
        <f t="shared" si="1"/>
        <v>201164403</v>
      </c>
      <c r="C8" s="7">
        <f t="shared" si="2"/>
        <v>43830</v>
      </c>
      <c r="D8" s="2" t="s">
        <v>73</v>
      </c>
      <c r="E8" s="2">
        <v>1</v>
      </c>
      <c r="F8" s="2" t="s">
        <v>72</v>
      </c>
      <c r="G8" s="2" t="s">
        <v>674</v>
      </c>
      <c r="H8" s="2">
        <f>'1-Баланс'!C17</f>
        <v>0</v>
      </c>
    </row>
    <row r="9" spans="1:8" ht="15.75">
      <c r="A9" s="2" t="str">
        <f t="shared" si="0"/>
        <v>"ЕТИК ФИНАНС" АД</v>
      </c>
      <c r="B9" s="2" t="str">
        <f t="shared" si="1"/>
        <v>201164403</v>
      </c>
      <c r="C9" s="7">
        <f t="shared" si="2"/>
        <v>43830</v>
      </c>
      <c r="D9" s="2" t="s">
        <v>77</v>
      </c>
      <c r="E9" s="2">
        <v>1</v>
      </c>
      <c r="F9" s="2" t="s">
        <v>76</v>
      </c>
      <c r="G9" s="2" t="s">
        <v>674</v>
      </c>
      <c r="H9" s="2">
        <f>'1-Баланс'!C18</f>
        <v>0</v>
      </c>
    </row>
    <row r="10" spans="1:8" ht="15.75">
      <c r="A10" s="2" t="str">
        <f t="shared" si="0"/>
        <v>"ЕТИК ФИНАНС" АД</v>
      </c>
      <c r="B10" s="2" t="str">
        <f t="shared" si="1"/>
        <v>201164403</v>
      </c>
      <c r="C10" s="7">
        <f t="shared" si="2"/>
        <v>43830</v>
      </c>
      <c r="D10" s="2" t="s">
        <v>81</v>
      </c>
      <c r="E10" s="2">
        <v>1</v>
      </c>
      <c r="F10" s="2" t="s">
        <v>80</v>
      </c>
      <c r="G10" s="2" t="s">
        <v>674</v>
      </c>
      <c r="H10" s="2">
        <f>'1-Баланс'!C19</f>
        <v>3</v>
      </c>
    </row>
    <row r="11" spans="1:8" ht="15.75">
      <c r="A11" s="2" t="str">
        <f t="shared" si="0"/>
        <v>"ЕТИК ФИНАНС" АД</v>
      </c>
      <c r="B11" s="2" t="str">
        <f t="shared" si="1"/>
        <v>201164403</v>
      </c>
      <c r="C11" s="7">
        <f t="shared" si="2"/>
        <v>43830</v>
      </c>
      <c r="D11" s="2" t="s">
        <v>84</v>
      </c>
      <c r="E11" s="2">
        <v>1</v>
      </c>
      <c r="F11" s="2" t="s">
        <v>50</v>
      </c>
      <c r="G11" s="2" t="s">
        <v>674</v>
      </c>
      <c r="H11" s="2">
        <f>'1-Баланс'!C20</f>
        <v>25</v>
      </c>
    </row>
    <row r="12" spans="1:8" ht="15.75">
      <c r="A12" s="2" t="str">
        <f t="shared" si="0"/>
        <v>"ЕТИК ФИНАНС" АД</v>
      </c>
      <c r="B12" s="2" t="str">
        <f t="shared" si="1"/>
        <v>201164403</v>
      </c>
      <c r="C12" s="7">
        <f t="shared" si="2"/>
        <v>43830</v>
      </c>
      <c r="D12" s="2" t="s">
        <v>88</v>
      </c>
      <c r="E12" s="2">
        <v>1</v>
      </c>
      <c r="F12" s="2" t="s">
        <v>87</v>
      </c>
      <c r="G12" s="2" t="s">
        <v>674</v>
      </c>
      <c r="H12" s="2">
        <f>'1-Баланс'!C21</f>
        <v>0</v>
      </c>
    </row>
    <row r="13" spans="1:8" ht="15.75">
      <c r="A13" s="2" t="str">
        <f t="shared" si="0"/>
        <v>"ЕТИК ФИНАНС" АД</v>
      </c>
      <c r="B13" s="2" t="str">
        <f t="shared" si="1"/>
        <v>201164403</v>
      </c>
      <c r="C13" s="7">
        <f t="shared" si="2"/>
        <v>43830</v>
      </c>
      <c r="D13" s="2" t="s">
        <v>92</v>
      </c>
      <c r="E13" s="2">
        <v>1</v>
      </c>
      <c r="F13" s="2" t="s">
        <v>91</v>
      </c>
      <c r="G13" s="2" t="s">
        <v>674</v>
      </c>
      <c r="H13" s="2">
        <f>'1-Баланс'!C22</f>
        <v>0</v>
      </c>
    </row>
    <row r="14" spans="1:8" ht="15.75">
      <c r="A14" s="2" t="str">
        <f t="shared" si="0"/>
        <v>"ЕТИК ФИНАНС" АД</v>
      </c>
      <c r="B14" s="2" t="str">
        <f t="shared" si="1"/>
        <v>201164403</v>
      </c>
      <c r="C14" s="7">
        <f t="shared" si="2"/>
        <v>43830</v>
      </c>
      <c r="D14" s="2" t="s">
        <v>99</v>
      </c>
      <c r="E14" s="2">
        <v>1</v>
      </c>
      <c r="F14" s="2" t="s">
        <v>98</v>
      </c>
      <c r="G14" s="2" t="s">
        <v>674</v>
      </c>
      <c r="H14" s="2">
        <f>'1-Баланс'!C24</f>
        <v>1</v>
      </c>
    </row>
    <row r="15" spans="1:8" ht="15.75">
      <c r="A15" s="2" t="str">
        <f t="shared" si="0"/>
        <v>"ЕТИК ФИНАНС" АД</v>
      </c>
      <c r="B15" s="2" t="str">
        <f t="shared" si="1"/>
        <v>201164403</v>
      </c>
      <c r="C15" s="7">
        <f t="shared" si="2"/>
        <v>43830</v>
      </c>
      <c r="D15" s="2" t="s">
        <v>103</v>
      </c>
      <c r="E15" s="2">
        <v>1</v>
      </c>
      <c r="F15" s="2" t="s">
        <v>102</v>
      </c>
      <c r="G15" s="2" t="s">
        <v>674</v>
      </c>
      <c r="H15" s="2">
        <f>'1-Баланс'!C25</f>
        <v>0</v>
      </c>
    </row>
    <row r="16" spans="1:8" ht="15.75">
      <c r="A16" s="2" t="str">
        <f t="shared" si="0"/>
        <v>"ЕТИК ФИНАНС" АД</v>
      </c>
      <c r="B16" s="2" t="str">
        <f t="shared" si="1"/>
        <v>201164403</v>
      </c>
      <c r="C16" s="7">
        <f t="shared" si="2"/>
        <v>43830</v>
      </c>
      <c r="D16" s="2" t="s">
        <v>107</v>
      </c>
      <c r="E16" s="2">
        <v>1</v>
      </c>
      <c r="F16" s="2" t="s">
        <v>106</v>
      </c>
      <c r="G16" s="2" t="s">
        <v>674</v>
      </c>
      <c r="H16" s="2">
        <f>'1-Баланс'!C26</f>
        <v>0</v>
      </c>
    </row>
    <row r="17" spans="1:8" ht="15.75">
      <c r="A17" s="2" t="str">
        <f t="shared" si="0"/>
        <v>"ЕТИК ФИНАНС" АД</v>
      </c>
      <c r="B17" s="2" t="str">
        <f t="shared" si="1"/>
        <v>201164403</v>
      </c>
      <c r="C17" s="7">
        <f t="shared" si="2"/>
        <v>43830</v>
      </c>
      <c r="D17" s="2" t="s">
        <v>111</v>
      </c>
      <c r="E17" s="2">
        <v>1</v>
      </c>
      <c r="F17" s="2" t="s">
        <v>110</v>
      </c>
      <c r="G17" s="2" t="s">
        <v>674</v>
      </c>
      <c r="H17" s="2">
        <f>'1-Баланс'!C27</f>
        <v>53</v>
      </c>
    </row>
    <row r="18" spans="1:8" ht="15.75">
      <c r="A18" s="2" t="str">
        <f t="shared" si="0"/>
        <v>"ЕТИК ФИНАНС" АД</v>
      </c>
      <c r="B18" s="2" t="str">
        <f t="shared" si="1"/>
        <v>201164403</v>
      </c>
      <c r="C18" s="7">
        <f t="shared" si="2"/>
        <v>43830</v>
      </c>
      <c r="D18" s="2" t="s">
        <v>114</v>
      </c>
      <c r="E18" s="2">
        <v>1</v>
      </c>
      <c r="F18" s="2" t="s">
        <v>95</v>
      </c>
      <c r="G18" s="2" t="s">
        <v>674</v>
      </c>
      <c r="H18" s="2">
        <f>'1-Баланс'!C28</f>
        <v>54</v>
      </c>
    </row>
    <row r="19" spans="1:8" ht="15.75">
      <c r="A19" s="2" t="str">
        <f t="shared" si="0"/>
        <v>"ЕТИК ФИНАНС" АД</v>
      </c>
      <c r="B19" s="2" t="str">
        <f t="shared" si="1"/>
        <v>201164403</v>
      </c>
      <c r="C19" s="7">
        <f t="shared" si="2"/>
        <v>43830</v>
      </c>
      <c r="D19" s="2" t="s">
        <v>123</v>
      </c>
      <c r="E19" s="2">
        <v>1</v>
      </c>
      <c r="F19" s="2" t="s">
        <v>122</v>
      </c>
      <c r="G19" s="2" t="s">
        <v>674</v>
      </c>
      <c r="H19" s="2">
        <f>'1-Баланс'!C31</f>
        <v>0</v>
      </c>
    </row>
    <row r="20" spans="1:8" ht="15.75">
      <c r="A20" s="2" t="str">
        <f t="shared" si="0"/>
        <v>"ЕТИК ФИНАНС" АД</v>
      </c>
      <c r="B20" s="2" t="str">
        <f t="shared" si="1"/>
        <v>201164403</v>
      </c>
      <c r="C20" s="7">
        <f t="shared" si="2"/>
        <v>43830</v>
      </c>
      <c r="D20" s="2" t="s">
        <v>127</v>
      </c>
      <c r="E20" s="2">
        <v>1</v>
      </c>
      <c r="F20" s="2" t="s">
        <v>126</v>
      </c>
      <c r="G20" s="2" t="s">
        <v>674</v>
      </c>
      <c r="H20" s="2">
        <f>'1-Баланс'!C32</f>
        <v>0</v>
      </c>
    </row>
    <row r="21" spans="1:8" ht="15.75">
      <c r="A21" s="2" t="str">
        <f t="shared" si="0"/>
        <v>"ЕТИК ФИНАНС" АД</v>
      </c>
      <c r="B21" s="2" t="str">
        <f t="shared" si="1"/>
        <v>201164403</v>
      </c>
      <c r="C21" s="7">
        <f t="shared" si="2"/>
        <v>43830</v>
      </c>
      <c r="D21" s="2" t="s">
        <v>131</v>
      </c>
      <c r="E21" s="2">
        <v>1</v>
      </c>
      <c r="F21" s="2" t="s">
        <v>119</v>
      </c>
      <c r="G21" s="2" t="s">
        <v>674</v>
      </c>
      <c r="H21" s="2">
        <f>'1-Баланс'!C33</f>
        <v>0</v>
      </c>
    </row>
    <row r="22" spans="1:8" ht="15.75">
      <c r="A22" s="2" t="str">
        <f t="shared" si="0"/>
        <v>"ЕТИК ФИНАНС" АД</v>
      </c>
      <c r="B22" s="2" t="str">
        <f t="shared" si="1"/>
        <v>201164403</v>
      </c>
      <c r="C22" s="7">
        <f t="shared" si="2"/>
        <v>43830</v>
      </c>
      <c r="D22" s="2" t="s">
        <v>138</v>
      </c>
      <c r="E22" s="2">
        <v>1</v>
      </c>
      <c r="F22" s="2" t="s">
        <v>137</v>
      </c>
      <c r="G22" s="2" t="s">
        <v>674</v>
      </c>
      <c r="H22" s="2">
        <f>'1-Баланс'!C35</f>
        <v>8231</v>
      </c>
    </row>
    <row r="23" spans="1:8" ht="15.75">
      <c r="A23" s="2" t="str">
        <f t="shared" si="0"/>
        <v>"ЕТИК ФИНАНС" АД</v>
      </c>
      <c r="B23" s="2" t="str">
        <f t="shared" si="1"/>
        <v>201164403</v>
      </c>
      <c r="C23" s="7">
        <f t="shared" si="2"/>
        <v>43830</v>
      </c>
      <c r="D23" s="2" t="s">
        <v>140</v>
      </c>
      <c r="E23" s="2">
        <v>1</v>
      </c>
      <c r="F23" s="2" t="s">
        <v>139</v>
      </c>
      <c r="G23" s="2" t="s">
        <v>674</v>
      </c>
      <c r="H23" s="2">
        <f>'1-Баланс'!C36</f>
        <v>0</v>
      </c>
    </row>
    <row r="24" spans="1:8" ht="15.75">
      <c r="A24" s="2" t="str">
        <f t="shared" si="0"/>
        <v>"ЕТИК ФИНАНС" АД</v>
      </c>
      <c r="B24" s="2" t="str">
        <f t="shared" si="1"/>
        <v>201164403</v>
      </c>
      <c r="C24" s="7">
        <f t="shared" si="2"/>
        <v>43830</v>
      </c>
      <c r="D24" s="2" t="s">
        <v>142</v>
      </c>
      <c r="E24" s="2">
        <v>1</v>
      </c>
      <c r="F24" s="2" t="s">
        <v>141</v>
      </c>
      <c r="G24" s="2" t="s">
        <v>674</v>
      </c>
      <c r="H24" s="2">
        <f>'1-Баланс'!C37</f>
        <v>0</v>
      </c>
    </row>
    <row r="25" spans="1:8" ht="15.75">
      <c r="A25" s="2" t="str">
        <f t="shared" si="0"/>
        <v>"ЕТИК ФИНАНС" АД</v>
      </c>
      <c r="B25" s="2" t="str">
        <f t="shared" si="1"/>
        <v>201164403</v>
      </c>
      <c r="C25" s="7">
        <f t="shared" si="2"/>
        <v>43830</v>
      </c>
      <c r="D25" s="2" t="s">
        <v>146</v>
      </c>
      <c r="E25" s="2">
        <v>1</v>
      </c>
      <c r="F25" s="2" t="s">
        <v>145</v>
      </c>
      <c r="G25" s="2" t="s">
        <v>674</v>
      </c>
      <c r="H25" s="2">
        <f>'1-Баланс'!C38</f>
        <v>5702</v>
      </c>
    </row>
    <row r="26" spans="1:8" ht="15.75">
      <c r="A26" s="2" t="str">
        <f t="shared" si="0"/>
        <v>"ЕТИК ФИНАНС" АД</v>
      </c>
      <c r="B26" s="2" t="str">
        <f t="shared" si="1"/>
        <v>201164403</v>
      </c>
      <c r="C26" s="7">
        <f t="shared" si="2"/>
        <v>43830</v>
      </c>
      <c r="D26" s="2" t="s">
        <v>148</v>
      </c>
      <c r="E26" s="2">
        <v>1</v>
      </c>
      <c r="F26" s="2" t="s">
        <v>147</v>
      </c>
      <c r="G26" s="2" t="s">
        <v>674</v>
      </c>
      <c r="H26" s="2">
        <f>'1-Баланс'!C39</f>
        <v>2529</v>
      </c>
    </row>
    <row r="27" spans="1:8" ht="15.75">
      <c r="A27" s="2" t="str">
        <f t="shared" si="0"/>
        <v>"ЕТИК ФИНАНС" АД</v>
      </c>
      <c r="B27" s="2" t="str">
        <f t="shared" si="1"/>
        <v>201164403</v>
      </c>
      <c r="C27" s="7">
        <f t="shared" si="2"/>
        <v>43830</v>
      </c>
      <c r="D27" s="2" t="s">
        <v>150</v>
      </c>
      <c r="E27" s="2">
        <v>1</v>
      </c>
      <c r="F27" s="2" t="s">
        <v>149</v>
      </c>
      <c r="G27" s="2" t="s">
        <v>674</v>
      </c>
      <c r="H27" s="2">
        <f>'1-Баланс'!C40</f>
        <v>0</v>
      </c>
    </row>
    <row r="28" spans="1:8" ht="15.75">
      <c r="A28" s="2" t="str">
        <f t="shared" si="0"/>
        <v>"ЕТИК ФИНАНС" АД</v>
      </c>
      <c r="B28" s="2" t="str">
        <f t="shared" si="1"/>
        <v>201164403</v>
      </c>
      <c r="C28" s="7">
        <f t="shared" si="2"/>
        <v>43830</v>
      </c>
      <c r="D28" s="2" t="s">
        <v>154</v>
      </c>
      <c r="E28" s="2">
        <v>1</v>
      </c>
      <c r="F28" s="2" t="s">
        <v>153</v>
      </c>
      <c r="G28" s="2" t="s">
        <v>674</v>
      </c>
      <c r="H28" s="2">
        <f>'1-Баланс'!C41</f>
        <v>0</v>
      </c>
    </row>
    <row r="29" spans="1:8" ht="15.75">
      <c r="A29" s="2" t="str">
        <f t="shared" si="0"/>
        <v>"ЕТИК ФИНАНС" АД</v>
      </c>
      <c r="B29" s="2" t="str">
        <f t="shared" si="1"/>
        <v>201164403</v>
      </c>
      <c r="C29" s="7">
        <f t="shared" si="2"/>
        <v>43830</v>
      </c>
      <c r="D29" s="2" t="s">
        <v>156</v>
      </c>
      <c r="E29" s="2">
        <v>1</v>
      </c>
      <c r="F29" s="2" t="s">
        <v>155</v>
      </c>
      <c r="G29" s="2" t="s">
        <v>674</v>
      </c>
      <c r="H29" s="2">
        <f>'1-Баланс'!C42</f>
        <v>0</v>
      </c>
    </row>
    <row r="30" spans="1:8" ht="15.75">
      <c r="A30" s="2" t="str">
        <f t="shared" si="0"/>
        <v>"ЕТИК ФИНАНС" АД</v>
      </c>
      <c r="B30" s="2" t="str">
        <f t="shared" si="1"/>
        <v>201164403</v>
      </c>
      <c r="C30" s="7">
        <f t="shared" si="2"/>
        <v>43830</v>
      </c>
      <c r="D30" s="2" t="s">
        <v>159</v>
      </c>
      <c r="E30" s="2">
        <v>1</v>
      </c>
      <c r="F30" s="2" t="s">
        <v>158</v>
      </c>
      <c r="G30" s="2" t="s">
        <v>674</v>
      </c>
      <c r="H30" s="2">
        <f>'1-Баланс'!C43</f>
        <v>0</v>
      </c>
    </row>
    <row r="31" spans="1:8" ht="15.75">
      <c r="A31" s="2" t="str">
        <f t="shared" si="0"/>
        <v>"ЕТИК ФИНАНС" АД</v>
      </c>
      <c r="B31" s="2" t="str">
        <f t="shared" si="1"/>
        <v>201164403</v>
      </c>
      <c r="C31" s="7">
        <f t="shared" si="2"/>
        <v>43830</v>
      </c>
      <c r="D31" s="2" t="s">
        <v>162</v>
      </c>
      <c r="E31" s="2">
        <v>1</v>
      </c>
      <c r="F31" s="2" t="s">
        <v>161</v>
      </c>
      <c r="G31" s="2" t="s">
        <v>674</v>
      </c>
      <c r="H31" s="2">
        <f>'1-Баланс'!C44</f>
        <v>0</v>
      </c>
    </row>
    <row r="32" spans="1:8" ht="15.75">
      <c r="A32" s="2" t="str">
        <f t="shared" si="0"/>
        <v>"ЕТИК ФИНАНС" АД</v>
      </c>
      <c r="B32" s="2" t="str">
        <f t="shared" si="1"/>
        <v>201164403</v>
      </c>
      <c r="C32" s="7">
        <f t="shared" si="2"/>
        <v>43830</v>
      </c>
      <c r="D32" s="2" t="s">
        <v>166</v>
      </c>
      <c r="E32" s="2">
        <v>1</v>
      </c>
      <c r="F32" s="2" t="s">
        <v>165</v>
      </c>
      <c r="G32" s="2" t="s">
        <v>674</v>
      </c>
      <c r="H32" s="2">
        <f>'1-Баланс'!C45</f>
        <v>0</v>
      </c>
    </row>
    <row r="33" spans="1:8" ht="15.75">
      <c r="A33" s="2" t="str">
        <f t="shared" si="0"/>
        <v>"ЕТИК ФИНАНС" АД</v>
      </c>
      <c r="B33" s="2" t="str">
        <f t="shared" si="1"/>
        <v>201164403</v>
      </c>
      <c r="C33" s="7">
        <f t="shared" si="2"/>
        <v>43830</v>
      </c>
      <c r="D33" s="2" t="s">
        <v>170</v>
      </c>
      <c r="E33" s="2">
        <v>1</v>
      </c>
      <c r="F33" s="2" t="s">
        <v>169</v>
      </c>
      <c r="G33" s="2" t="s">
        <v>674</v>
      </c>
      <c r="H33" s="2">
        <f>'1-Баланс'!C46</f>
        <v>8231</v>
      </c>
    </row>
    <row r="34" spans="1:8" ht="15.75">
      <c r="A34" s="2" t="str">
        <f t="shared" si="0"/>
        <v>"ЕТИК ФИНАНС" АД</v>
      </c>
      <c r="B34" s="2" t="str">
        <f t="shared" si="1"/>
        <v>201164403</v>
      </c>
      <c r="C34" s="7">
        <f t="shared" si="2"/>
        <v>43830</v>
      </c>
      <c r="D34" s="2" t="s">
        <v>177</v>
      </c>
      <c r="E34" s="2">
        <v>1</v>
      </c>
      <c r="F34" s="2" t="s">
        <v>176</v>
      </c>
      <c r="G34" s="2" t="s">
        <v>674</v>
      </c>
      <c r="H34" s="2">
        <f>'1-Баланс'!C48</f>
        <v>8</v>
      </c>
    </row>
    <row r="35" spans="1:8" ht="15.75">
      <c r="A35" s="2" t="str">
        <f aca="true" t="shared" si="3" ref="A35:A66">pdeName</f>
        <v>"ЕТИК ФИНАНС" АД</v>
      </c>
      <c r="B35" s="2" t="str">
        <f aca="true" t="shared" si="4" ref="B35:B66">pdeBulstat</f>
        <v>201164403</v>
      </c>
      <c r="C35" s="7">
        <f aca="true" t="shared" si="5" ref="C35:C66">endDate</f>
        <v>43830</v>
      </c>
      <c r="D35" s="2" t="s">
        <v>181</v>
      </c>
      <c r="E35" s="2">
        <v>1</v>
      </c>
      <c r="F35" s="2" t="s">
        <v>180</v>
      </c>
      <c r="G35" s="2" t="s">
        <v>674</v>
      </c>
      <c r="H35" s="2">
        <f>'1-Баланс'!C49</f>
        <v>38</v>
      </c>
    </row>
    <row r="36" spans="1:8" ht="15.75">
      <c r="A36" s="2" t="str">
        <f t="shared" si="3"/>
        <v>"ЕТИК ФИНАНС" АД</v>
      </c>
      <c r="B36" s="2" t="str">
        <f t="shared" si="4"/>
        <v>201164403</v>
      </c>
      <c r="C36" s="7">
        <f t="shared" si="5"/>
        <v>43830</v>
      </c>
      <c r="D36" s="2" t="s">
        <v>185</v>
      </c>
      <c r="E36" s="2">
        <v>1</v>
      </c>
      <c r="F36" s="2" t="s">
        <v>184</v>
      </c>
      <c r="G36" s="2" t="s">
        <v>674</v>
      </c>
      <c r="H36" s="2">
        <f>'1-Баланс'!C50</f>
        <v>0</v>
      </c>
    </row>
    <row r="37" spans="1:8" ht="15.75">
      <c r="A37" s="2" t="str">
        <f t="shared" si="3"/>
        <v>"ЕТИК ФИНАНС" АД</v>
      </c>
      <c r="B37" s="2" t="str">
        <f t="shared" si="4"/>
        <v>201164403</v>
      </c>
      <c r="C37" s="7">
        <f t="shared" si="5"/>
        <v>43830</v>
      </c>
      <c r="D37" s="2" t="s">
        <v>187</v>
      </c>
      <c r="E37" s="2">
        <v>1</v>
      </c>
      <c r="F37" s="2" t="s">
        <v>110</v>
      </c>
      <c r="G37" s="2" t="s">
        <v>674</v>
      </c>
      <c r="H37" s="2">
        <f>'1-Баланс'!C51</f>
        <v>0</v>
      </c>
    </row>
    <row r="38" spans="1:8" ht="15.75">
      <c r="A38" s="2" t="str">
        <f t="shared" si="3"/>
        <v>"ЕТИК ФИНАНС" АД</v>
      </c>
      <c r="B38" s="2" t="str">
        <f t="shared" si="4"/>
        <v>201164403</v>
      </c>
      <c r="C38" s="7">
        <f t="shared" si="5"/>
        <v>43830</v>
      </c>
      <c r="D38" s="2" t="s">
        <v>189</v>
      </c>
      <c r="E38" s="2">
        <v>1</v>
      </c>
      <c r="F38" s="2" t="s">
        <v>134</v>
      </c>
      <c r="G38" s="2" t="s">
        <v>674</v>
      </c>
      <c r="H38" s="2">
        <f>'1-Баланс'!C52</f>
        <v>46</v>
      </c>
    </row>
    <row r="39" spans="1:8" ht="15.75">
      <c r="A39" s="2" t="str">
        <f t="shared" si="3"/>
        <v>"ЕТИК ФИНАНС" АД</v>
      </c>
      <c r="B39" s="2" t="str">
        <f t="shared" si="4"/>
        <v>201164403</v>
      </c>
      <c r="C39" s="7">
        <f t="shared" si="5"/>
        <v>43830</v>
      </c>
      <c r="D39" s="2" t="s">
        <v>196</v>
      </c>
      <c r="E39" s="2">
        <v>1</v>
      </c>
      <c r="F39" s="2" t="s">
        <v>195</v>
      </c>
      <c r="G39" s="2" t="s">
        <v>674</v>
      </c>
      <c r="H39" s="2">
        <f>'1-Баланс'!C54</f>
        <v>0</v>
      </c>
    </row>
    <row r="40" spans="1:8" ht="15.75">
      <c r="A40" s="2" t="str">
        <f t="shared" si="3"/>
        <v>"ЕТИК ФИНАНС" АД</v>
      </c>
      <c r="B40" s="2" t="str">
        <f t="shared" si="4"/>
        <v>201164403</v>
      </c>
      <c r="C40" s="7">
        <f t="shared" si="5"/>
        <v>43830</v>
      </c>
      <c r="D40" s="2" t="s">
        <v>200</v>
      </c>
      <c r="E40" s="2">
        <v>1</v>
      </c>
      <c r="F40" s="2" t="s">
        <v>199</v>
      </c>
      <c r="G40" s="2" t="s">
        <v>674</v>
      </c>
      <c r="H40" s="2">
        <f>'1-Баланс'!C55</f>
        <v>0</v>
      </c>
    </row>
    <row r="41" spans="1:8" ht="15.75">
      <c r="A41" s="2" t="str">
        <f t="shared" si="3"/>
        <v>"ЕТИК ФИНАНС" АД</v>
      </c>
      <c r="B41" s="2" t="str">
        <f t="shared" si="4"/>
        <v>201164403</v>
      </c>
      <c r="C41" s="7">
        <f t="shared" si="5"/>
        <v>43830</v>
      </c>
      <c r="D41" s="2" t="s">
        <v>204</v>
      </c>
      <c r="E41" s="2">
        <v>1</v>
      </c>
      <c r="F41" s="2" t="s">
        <v>48</v>
      </c>
      <c r="G41" s="2" t="s">
        <v>674</v>
      </c>
      <c r="H41" s="2">
        <f>'1-Баланс'!C56</f>
        <v>8356</v>
      </c>
    </row>
    <row r="42" spans="1:8" ht="15.75">
      <c r="A42" s="2" t="str">
        <f t="shared" si="3"/>
        <v>"ЕТИК ФИНАНС" АД</v>
      </c>
      <c r="B42" s="2" t="str">
        <f t="shared" si="4"/>
        <v>201164403</v>
      </c>
      <c r="C42" s="7">
        <f t="shared" si="5"/>
        <v>43830</v>
      </c>
      <c r="D42" s="2" t="s">
        <v>211</v>
      </c>
      <c r="E42" s="2">
        <v>1</v>
      </c>
      <c r="F42" s="2" t="s">
        <v>210</v>
      </c>
      <c r="G42" s="2" t="s">
        <v>674</v>
      </c>
      <c r="H42" s="2">
        <f>'1-Баланс'!C59</f>
        <v>0</v>
      </c>
    </row>
    <row r="43" spans="1:8" ht="15.75">
      <c r="A43" s="2" t="str">
        <f t="shared" si="3"/>
        <v>"ЕТИК ФИНАНС" АД</v>
      </c>
      <c r="B43" s="2" t="str">
        <f t="shared" si="4"/>
        <v>201164403</v>
      </c>
      <c r="C43" s="7">
        <f t="shared" si="5"/>
        <v>43830</v>
      </c>
      <c r="D43" s="2" t="s">
        <v>215</v>
      </c>
      <c r="E43" s="2">
        <v>1</v>
      </c>
      <c r="F43" s="2" t="s">
        <v>214</v>
      </c>
      <c r="G43" s="2" t="s">
        <v>674</v>
      </c>
      <c r="H43" s="2">
        <f>'1-Баланс'!C60</f>
        <v>14</v>
      </c>
    </row>
    <row r="44" spans="1:8" ht="15.75">
      <c r="A44" s="2" t="str">
        <f t="shared" si="3"/>
        <v>"ЕТИК ФИНАНС" АД</v>
      </c>
      <c r="B44" s="2" t="str">
        <f t="shared" si="4"/>
        <v>201164403</v>
      </c>
      <c r="C44" s="7">
        <f t="shared" si="5"/>
        <v>43830</v>
      </c>
      <c r="D44" s="2" t="s">
        <v>219</v>
      </c>
      <c r="E44" s="2">
        <v>1</v>
      </c>
      <c r="F44" s="2" t="s">
        <v>218</v>
      </c>
      <c r="G44" s="2" t="s">
        <v>674</v>
      </c>
      <c r="H44" s="2">
        <f>'1-Баланс'!C61</f>
        <v>0</v>
      </c>
    </row>
    <row r="45" spans="1:8" ht="15.75">
      <c r="A45" s="2" t="str">
        <f t="shared" si="3"/>
        <v>"ЕТИК ФИНАНС" АД</v>
      </c>
      <c r="B45" s="2" t="str">
        <f t="shared" si="4"/>
        <v>201164403</v>
      </c>
      <c r="C45" s="7">
        <f t="shared" si="5"/>
        <v>43830</v>
      </c>
      <c r="D45" s="2" t="s">
        <v>223</v>
      </c>
      <c r="E45" s="2">
        <v>1</v>
      </c>
      <c r="F45" s="2" t="s">
        <v>222</v>
      </c>
      <c r="G45" s="2" t="s">
        <v>674</v>
      </c>
      <c r="H45" s="2">
        <f>'1-Баланс'!C62</f>
        <v>0</v>
      </c>
    </row>
    <row r="46" spans="1:8" ht="15.75">
      <c r="A46" s="2" t="str">
        <f t="shared" si="3"/>
        <v>"ЕТИК ФИНАНС" АД</v>
      </c>
      <c r="B46" s="2" t="str">
        <f t="shared" si="4"/>
        <v>201164403</v>
      </c>
      <c r="C46" s="7">
        <f t="shared" si="5"/>
        <v>43830</v>
      </c>
      <c r="D46" s="2" t="s">
        <v>227</v>
      </c>
      <c r="E46" s="2">
        <v>1</v>
      </c>
      <c r="F46" s="2" t="s">
        <v>226</v>
      </c>
      <c r="G46" s="2" t="s">
        <v>674</v>
      </c>
      <c r="H46" s="2">
        <f>'1-Баланс'!C63</f>
        <v>0</v>
      </c>
    </row>
    <row r="47" spans="1:8" ht="15.75">
      <c r="A47" s="2" t="str">
        <f t="shared" si="3"/>
        <v>"ЕТИК ФИНАНС" АД</v>
      </c>
      <c r="B47" s="2" t="str">
        <f t="shared" si="4"/>
        <v>201164403</v>
      </c>
      <c r="C47" s="7">
        <f t="shared" si="5"/>
        <v>43830</v>
      </c>
      <c r="D47" s="2" t="s">
        <v>231</v>
      </c>
      <c r="E47" s="2">
        <v>1</v>
      </c>
      <c r="F47" s="2" t="s">
        <v>230</v>
      </c>
      <c r="G47" s="2" t="s">
        <v>674</v>
      </c>
      <c r="H47" s="2">
        <f>'1-Баланс'!C64</f>
        <v>0</v>
      </c>
    </row>
    <row r="48" spans="1:8" ht="15.75">
      <c r="A48" s="2" t="str">
        <f t="shared" si="3"/>
        <v>"ЕТИК ФИНАНС" АД</v>
      </c>
      <c r="B48" s="2" t="str">
        <f t="shared" si="4"/>
        <v>201164403</v>
      </c>
      <c r="C48" s="7">
        <f t="shared" si="5"/>
        <v>43830</v>
      </c>
      <c r="D48" s="2" t="s">
        <v>234</v>
      </c>
      <c r="E48" s="2">
        <v>1</v>
      </c>
      <c r="F48" s="2" t="s">
        <v>209</v>
      </c>
      <c r="G48" s="2" t="s">
        <v>674</v>
      </c>
      <c r="H48" s="2">
        <f>'1-Баланс'!C65</f>
        <v>14</v>
      </c>
    </row>
    <row r="49" spans="1:8" ht="15.75">
      <c r="A49" s="2" t="str">
        <f t="shared" si="3"/>
        <v>"ЕТИК ФИНАНС" АД</v>
      </c>
      <c r="B49" s="2" t="str">
        <f t="shared" si="4"/>
        <v>201164403</v>
      </c>
      <c r="C49" s="7">
        <f t="shared" si="5"/>
        <v>43830</v>
      </c>
      <c r="D49" s="2" t="s">
        <v>243</v>
      </c>
      <c r="E49" s="2">
        <v>1</v>
      </c>
      <c r="F49" s="2" t="s">
        <v>242</v>
      </c>
      <c r="G49" s="2" t="s">
        <v>674</v>
      </c>
      <c r="H49" s="2">
        <f>'1-Баланс'!C68</f>
        <v>104</v>
      </c>
    </row>
    <row r="50" spans="1:8" ht="15.75">
      <c r="A50" s="2" t="str">
        <f t="shared" si="3"/>
        <v>"ЕТИК ФИНАНС" АД</v>
      </c>
      <c r="B50" s="2" t="str">
        <f t="shared" si="4"/>
        <v>201164403</v>
      </c>
      <c r="C50" s="7">
        <f t="shared" si="5"/>
        <v>43830</v>
      </c>
      <c r="D50" s="2" t="s">
        <v>247</v>
      </c>
      <c r="E50" s="2">
        <v>1</v>
      </c>
      <c r="F50" s="2" t="s">
        <v>246</v>
      </c>
      <c r="G50" s="2" t="s">
        <v>674</v>
      </c>
      <c r="H50" s="2">
        <f>'1-Баланс'!C69</f>
        <v>21</v>
      </c>
    </row>
    <row r="51" spans="1:8" ht="15.75">
      <c r="A51" s="2" t="str">
        <f t="shared" si="3"/>
        <v>"ЕТИК ФИНАНС" АД</v>
      </c>
      <c r="B51" s="2" t="str">
        <f t="shared" si="4"/>
        <v>201164403</v>
      </c>
      <c r="C51" s="7">
        <f t="shared" si="5"/>
        <v>43830</v>
      </c>
      <c r="D51" s="2" t="s">
        <v>250</v>
      </c>
      <c r="E51" s="2">
        <v>1</v>
      </c>
      <c r="F51" s="2" t="s">
        <v>249</v>
      </c>
      <c r="G51" s="2" t="s">
        <v>674</v>
      </c>
      <c r="H51" s="2">
        <f>'1-Баланс'!C70</f>
        <v>25</v>
      </c>
    </row>
    <row r="52" spans="1:8" ht="15.75">
      <c r="A52" s="2" t="str">
        <f t="shared" si="3"/>
        <v>"ЕТИК ФИНАНС" АД</v>
      </c>
      <c r="B52" s="2" t="str">
        <f t="shared" si="4"/>
        <v>201164403</v>
      </c>
      <c r="C52" s="7">
        <f t="shared" si="5"/>
        <v>43830</v>
      </c>
      <c r="D52" s="2" t="s">
        <v>254</v>
      </c>
      <c r="E52" s="2">
        <v>1</v>
      </c>
      <c r="F52" s="2" t="s">
        <v>253</v>
      </c>
      <c r="G52" s="2" t="s">
        <v>674</v>
      </c>
      <c r="H52" s="2">
        <f>'1-Баланс'!C71</f>
        <v>0</v>
      </c>
    </row>
    <row r="53" spans="1:8" ht="15.75">
      <c r="A53" s="2" t="str">
        <f t="shared" si="3"/>
        <v>"ЕТИК ФИНАНС" АД</v>
      </c>
      <c r="B53" s="2" t="str">
        <f t="shared" si="4"/>
        <v>201164403</v>
      </c>
      <c r="C53" s="7">
        <f t="shared" si="5"/>
        <v>43830</v>
      </c>
      <c r="D53" s="2" t="s">
        <v>257</v>
      </c>
      <c r="E53" s="2">
        <v>1</v>
      </c>
      <c r="F53" s="2" t="s">
        <v>256</v>
      </c>
      <c r="G53" s="2" t="s">
        <v>674</v>
      </c>
      <c r="H53" s="2">
        <f>'1-Баланс'!C72</f>
        <v>0</v>
      </c>
    </row>
    <row r="54" spans="1:8" ht="15.75">
      <c r="A54" s="2" t="str">
        <f t="shared" si="3"/>
        <v>"ЕТИК ФИНАНС" АД</v>
      </c>
      <c r="B54" s="2" t="str">
        <f t="shared" si="4"/>
        <v>201164403</v>
      </c>
      <c r="C54" s="7">
        <f t="shared" si="5"/>
        <v>43830</v>
      </c>
      <c r="D54" s="2" t="s">
        <v>259</v>
      </c>
      <c r="E54" s="2">
        <v>1</v>
      </c>
      <c r="F54" s="2" t="s">
        <v>258</v>
      </c>
      <c r="G54" s="2" t="s">
        <v>674</v>
      </c>
      <c r="H54" s="2">
        <f>'1-Баланс'!C73</f>
        <v>0</v>
      </c>
    </row>
    <row r="55" spans="1:8" ht="15.75">
      <c r="A55" s="2" t="str">
        <f t="shared" si="3"/>
        <v>"ЕТИК ФИНАНС" АД</v>
      </c>
      <c r="B55" s="2" t="str">
        <f t="shared" si="4"/>
        <v>201164403</v>
      </c>
      <c r="C55" s="7">
        <f t="shared" si="5"/>
        <v>43830</v>
      </c>
      <c r="D55" s="2" t="s">
        <v>263</v>
      </c>
      <c r="E55" s="2">
        <v>1</v>
      </c>
      <c r="F55" s="2" t="s">
        <v>262</v>
      </c>
      <c r="G55" s="2" t="s">
        <v>674</v>
      </c>
      <c r="H55" s="2">
        <f>'1-Баланс'!C74</f>
        <v>0</v>
      </c>
    </row>
    <row r="56" spans="1:8" ht="15.75">
      <c r="A56" s="2" t="str">
        <f t="shared" si="3"/>
        <v>"ЕТИК ФИНАНС" АД</v>
      </c>
      <c r="B56" s="2" t="str">
        <f t="shared" si="4"/>
        <v>201164403</v>
      </c>
      <c r="C56" s="7">
        <f t="shared" si="5"/>
        <v>43830</v>
      </c>
      <c r="D56" s="2" t="s">
        <v>265</v>
      </c>
      <c r="E56" s="2">
        <v>1</v>
      </c>
      <c r="F56" s="2" t="s">
        <v>264</v>
      </c>
      <c r="G56" s="2" t="s">
        <v>674</v>
      </c>
      <c r="H56" s="2">
        <f>'1-Баланс'!C75</f>
        <v>340</v>
      </c>
    </row>
    <row r="57" spans="1:8" ht="15.75">
      <c r="A57" s="2" t="str">
        <f t="shared" si="3"/>
        <v>"ЕТИК ФИНАНС" АД</v>
      </c>
      <c r="B57" s="2" t="str">
        <f t="shared" si="4"/>
        <v>201164403</v>
      </c>
      <c r="C57" s="7">
        <f t="shared" si="5"/>
        <v>43830</v>
      </c>
      <c r="D57" s="2" t="s">
        <v>267</v>
      </c>
      <c r="E57" s="2">
        <v>1</v>
      </c>
      <c r="F57" s="2" t="s">
        <v>239</v>
      </c>
      <c r="G57" s="2" t="s">
        <v>674</v>
      </c>
      <c r="H57" s="2">
        <f>'1-Баланс'!C76</f>
        <v>490</v>
      </c>
    </row>
    <row r="58" spans="1:8" ht="15.75">
      <c r="A58" s="2" t="str">
        <f t="shared" si="3"/>
        <v>"ЕТИК ФИНАНС" АД</v>
      </c>
      <c r="B58" s="2" t="str">
        <f t="shared" si="4"/>
        <v>201164403</v>
      </c>
      <c r="C58" s="7">
        <f t="shared" si="5"/>
        <v>43830</v>
      </c>
      <c r="D58" s="2" t="s">
        <v>272</v>
      </c>
      <c r="E58" s="2">
        <v>1</v>
      </c>
      <c r="F58" s="2" t="s">
        <v>271</v>
      </c>
      <c r="G58" s="2" t="s">
        <v>674</v>
      </c>
      <c r="H58" s="2">
        <f>'1-Баланс'!C79</f>
        <v>267</v>
      </c>
    </row>
    <row r="59" spans="1:8" ht="15.75">
      <c r="A59" s="2" t="str">
        <f t="shared" si="3"/>
        <v>"ЕТИК ФИНАНС" АД</v>
      </c>
      <c r="B59" s="2" t="str">
        <f t="shared" si="4"/>
        <v>201164403</v>
      </c>
      <c r="C59" s="7">
        <f t="shared" si="5"/>
        <v>43830</v>
      </c>
      <c r="D59" s="2" t="s">
        <v>276</v>
      </c>
      <c r="E59" s="2">
        <v>1</v>
      </c>
      <c r="F59" s="2" t="s">
        <v>275</v>
      </c>
      <c r="G59" s="2" t="s">
        <v>674</v>
      </c>
      <c r="H59" s="2">
        <f>'1-Баланс'!C80</f>
        <v>0</v>
      </c>
    </row>
    <row r="60" spans="1:8" ht="15.75">
      <c r="A60" s="2" t="str">
        <f t="shared" si="3"/>
        <v>"ЕТИК ФИНАНС" АД</v>
      </c>
      <c r="B60" s="2" t="str">
        <f t="shared" si="4"/>
        <v>201164403</v>
      </c>
      <c r="C60" s="7">
        <f t="shared" si="5"/>
        <v>43830</v>
      </c>
      <c r="D60" s="2" t="s">
        <v>278</v>
      </c>
      <c r="E60" s="2">
        <v>1</v>
      </c>
      <c r="F60" s="2" t="s">
        <v>277</v>
      </c>
      <c r="G60" s="2" t="s">
        <v>674</v>
      </c>
      <c r="H60" s="2">
        <f>'1-Баланс'!C81</f>
        <v>0</v>
      </c>
    </row>
    <row r="61" spans="1:8" ht="15.75">
      <c r="A61" s="2" t="str">
        <f t="shared" si="3"/>
        <v>"ЕТИК ФИНАНС" АД</v>
      </c>
      <c r="B61" s="2" t="str">
        <f t="shared" si="4"/>
        <v>201164403</v>
      </c>
      <c r="C61" s="7">
        <f t="shared" si="5"/>
        <v>43830</v>
      </c>
      <c r="D61" s="2" t="s">
        <v>280</v>
      </c>
      <c r="E61" s="2">
        <v>1</v>
      </c>
      <c r="F61" s="2" t="s">
        <v>279</v>
      </c>
      <c r="G61" s="2" t="s">
        <v>674</v>
      </c>
      <c r="H61" s="2">
        <f>'1-Баланс'!C82</f>
        <v>267</v>
      </c>
    </row>
    <row r="62" spans="1:8" ht="15.75">
      <c r="A62" s="2" t="str">
        <f t="shared" si="3"/>
        <v>"ЕТИК ФИНАНС" АД</v>
      </c>
      <c r="B62" s="2" t="str">
        <f t="shared" si="4"/>
        <v>201164403</v>
      </c>
      <c r="C62" s="7">
        <f t="shared" si="5"/>
        <v>43830</v>
      </c>
      <c r="D62" s="2" t="s">
        <v>282</v>
      </c>
      <c r="E62" s="2">
        <v>1</v>
      </c>
      <c r="F62" s="2" t="s">
        <v>281</v>
      </c>
      <c r="G62" s="2" t="s">
        <v>674</v>
      </c>
      <c r="H62" s="2">
        <f>'1-Баланс'!C83</f>
        <v>0</v>
      </c>
    </row>
    <row r="63" spans="1:8" ht="15.75">
      <c r="A63" s="2" t="str">
        <f t="shared" si="3"/>
        <v>"ЕТИК ФИНАНС" АД</v>
      </c>
      <c r="B63" s="2" t="str">
        <f t="shared" si="4"/>
        <v>201164403</v>
      </c>
      <c r="C63" s="7">
        <f t="shared" si="5"/>
        <v>43830</v>
      </c>
      <c r="D63" s="2" t="s">
        <v>283</v>
      </c>
      <c r="E63" s="2">
        <v>1</v>
      </c>
      <c r="F63" s="2" t="s">
        <v>165</v>
      </c>
      <c r="G63" s="2" t="s">
        <v>674</v>
      </c>
      <c r="H63" s="2">
        <f>'1-Баланс'!C84</f>
        <v>7</v>
      </c>
    </row>
    <row r="64" spans="1:8" ht="15.75">
      <c r="A64" s="2" t="str">
        <f t="shared" si="3"/>
        <v>"ЕТИК ФИНАНС" АД</v>
      </c>
      <c r="B64" s="2" t="str">
        <f t="shared" si="4"/>
        <v>201164403</v>
      </c>
      <c r="C64" s="7">
        <f t="shared" si="5"/>
        <v>43830</v>
      </c>
      <c r="D64" s="2" t="s">
        <v>285</v>
      </c>
      <c r="E64" s="2">
        <v>1</v>
      </c>
      <c r="F64" s="2" t="s">
        <v>270</v>
      </c>
      <c r="G64" s="2" t="s">
        <v>674</v>
      </c>
      <c r="H64" s="2">
        <f>'1-Баланс'!C85</f>
        <v>274</v>
      </c>
    </row>
    <row r="65" spans="1:8" ht="15.75">
      <c r="A65" s="2" t="str">
        <f t="shared" si="3"/>
        <v>"ЕТИК ФИНАНС" АД</v>
      </c>
      <c r="B65" s="2" t="str">
        <f t="shared" si="4"/>
        <v>201164403</v>
      </c>
      <c r="C65" s="7">
        <f t="shared" si="5"/>
        <v>43830</v>
      </c>
      <c r="D65" s="2" t="s">
        <v>288</v>
      </c>
      <c r="E65" s="2">
        <v>1</v>
      </c>
      <c r="F65" s="2" t="s">
        <v>287</v>
      </c>
      <c r="G65" s="2" t="s">
        <v>674</v>
      </c>
      <c r="H65" s="2">
        <f>'1-Баланс'!C88</f>
        <v>4</v>
      </c>
    </row>
    <row r="66" spans="1:8" ht="15.75">
      <c r="A66" s="2" t="str">
        <f t="shared" si="3"/>
        <v>"ЕТИК ФИНАНС" АД</v>
      </c>
      <c r="B66" s="2" t="str">
        <f t="shared" si="4"/>
        <v>201164403</v>
      </c>
      <c r="C66" s="7">
        <f t="shared" si="5"/>
        <v>43830</v>
      </c>
      <c r="D66" s="2" t="s">
        <v>290</v>
      </c>
      <c r="E66" s="2">
        <v>1</v>
      </c>
      <c r="F66" s="2" t="s">
        <v>289</v>
      </c>
      <c r="G66" s="2" t="s">
        <v>674</v>
      </c>
      <c r="H66" s="2">
        <f>'1-Баланс'!C89</f>
        <v>1</v>
      </c>
    </row>
    <row r="67" spans="1:8" ht="15.75">
      <c r="A67" s="2" t="str">
        <f aca="true" t="shared" si="6" ref="A67:A98">pdeName</f>
        <v>"ЕТИК ФИНАНС" АД</v>
      </c>
      <c r="B67" s="2" t="str">
        <f aca="true" t="shared" si="7" ref="B67:B98">pdeBulstat</f>
        <v>201164403</v>
      </c>
      <c r="C67" s="7">
        <f aca="true" t="shared" si="8" ref="C67:C98">endDate</f>
        <v>43830</v>
      </c>
      <c r="D67" s="2" t="s">
        <v>292</v>
      </c>
      <c r="E67" s="2">
        <v>1</v>
      </c>
      <c r="F67" s="2" t="s">
        <v>291</v>
      </c>
      <c r="G67" s="2" t="s">
        <v>674</v>
      </c>
      <c r="H67" s="2">
        <f>'1-Баланс'!C90</f>
        <v>0</v>
      </c>
    </row>
    <row r="68" spans="1:8" ht="15.75">
      <c r="A68" s="2" t="str">
        <f t="shared" si="6"/>
        <v>"ЕТИК ФИНАНС" АД</v>
      </c>
      <c r="B68" s="2" t="str">
        <f t="shared" si="7"/>
        <v>201164403</v>
      </c>
      <c r="C68" s="7">
        <f t="shared" si="8"/>
        <v>43830</v>
      </c>
      <c r="D68" s="2" t="s">
        <v>294</v>
      </c>
      <c r="E68" s="2">
        <v>1</v>
      </c>
      <c r="F68" s="2" t="s">
        <v>293</v>
      </c>
      <c r="G68" s="2" t="s">
        <v>674</v>
      </c>
      <c r="H68" s="2">
        <f>'1-Баланс'!C91</f>
        <v>0</v>
      </c>
    </row>
    <row r="69" spans="1:8" ht="15.75">
      <c r="A69" s="2" t="str">
        <f t="shared" si="6"/>
        <v>"ЕТИК ФИНАНС" АД</v>
      </c>
      <c r="B69" s="2" t="str">
        <f t="shared" si="7"/>
        <v>201164403</v>
      </c>
      <c r="C69" s="7">
        <f t="shared" si="8"/>
        <v>43830</v>
      </c>
      <c r="D69" s="2" t="s">
        <v>296</v>
      </c>
      <c r="E69" s="2">
        <v>1</v>
      </c>
      <c r="F69" s="2" t="s">
        <v>286</v>
      </c>
      <c r="G69" s="2" t="s">
        <v>674</v>
      </c>
      <c r="H69" s="2">
        <f>'1-Баланс'!C92</f>
        <v>5</v>
      </c>
    </row>
    <row r="70" spans="1:8" ht="15.75">
      <c r="A70" s="2" t="str">
        <f t="shared" si="6"/>
        <v>"ЕТИК ФИНАНС" АД</v>
      </c>
      <c r="B70" s="2" t="str">
        <f t="shared" si="7"/>
        <v>201164403</v>
      </c>
      <c r="C70" s="7">
        <f t="shared" si="8"/>
        <v>43830</v>
      </c>
      <c r="D70" s="2" t="s">
        <v>298</v>
      </c>
      <c r="E70" s="2">
        <v>1</v>
      </c>
      <c r="F70" s="2" t="s">
        <v>297</v>
      </c>
      <c r="G70" s="2" t="s">
        <v>674</v>
      </c>
      <c r="H70" s="2">
        <f>'1-Баланс'!C93</f>
        <v>0</v>
      </c>
    </row>
    <row r="71" spans="1:8" ht="15.75">
      <c r="A71" s="2" t="str">
        <f t="shared" si="6"/>
        <v>"ЕТИК ФИНАНС" АД</v>
      </c>
      <c r="B71" s="2" t="str">
        <f t="shared" si="7"/>
        <v>201164403</v>
      </c>
      <c r="C71" s="7">
        <f t="shared" si="8"/>
        <v>43830</v>
      </c>
      <c r="D71" s="2" t="s">
        <v>300</v>
      </c>
      <c r="E71" s="2">
        <v>1</v>
      </c>
      <c r="F71" s="2" t="s">
        <v>207</v>
      </c>
      <c r="G71" s="2" t="s">
        <v>674</v>
      </c>
      <c r="H71" s="2">
        <f>'1-Баланс'!C94</f>
        <v>783</v>
      </c>
    </row>
    <row r="72" spans="1:8" ht="15.75">
      <c r="A72" s="2" t="str">
        <f t="shared" si="6"/>
        <v>"ЕТИК ФИНАНС" АД</v>
      </c>
      <c r="B72" s="2" t="str">
        <f t="shared" si="7"/>
        <v>201164403</v>
      </c>
      <c r="C72" s="7">
        <f t="shared" si="8"/>
        <v>43830</v>
      </c>
      <c r="D72" s="2" t="s">
        <v>302</v>
      </c>
      <c r="E72" s="2">
        <v>1</v>
      </c>
      <c r="F72" s="2" t="s">
        <v>301</v>
      </c>
      <c r="G72" s="2" t="s">
        <v>674</v>
      </c>
      <c r="H72" s="2">
        <f>'1-Баланс'!C95</f>
        <v>9139</v>
      </c>
    </row>
    <row r="73" spans="1:8" ht="15.75">
      <c r="A73" s="2" t="str">
        <f t="shared" si="6"/>
        <v>"ЕТИК ФИНАНС" АД</v>
      </c>
      <c r="B73" s="2" t="str">
        <f t="shared" si="7"/>
        <v>201164403</v>
      </c>
      <c r="C73" s="7">
        <f t="shared" si="8"/>
        <v>43830</v>
      </c>
      <c r="D73" s="2" t="s">
        <v>55</v>
      </c>
      <c r="E73" s="2">
        <v>1</v>
      </c>
      <c r="F73" s="2" t="s">
        <v>54</v>
      </c>
      <c r="G73" s="2" t="s">
        <v>675</v>
      </c>
      <c r="H73" s="2">
        <f>'1-Баланс'!G12</f>
        <v>9595</v>
      </c>
    </row>
    <row r="74" spans="1:8" ht="15.75">
      <c r="A74" s="2" t="str">
        <f t="shared" si="6"/>
        <v>"ЕТИК ФИНАНС" АД</v>
      </c>
      <c r="B74" s="2" t="str">
        <f t="shared" si="7"/>
        <v>201164403</v>
      </c>
      <c r="C74" s="7">
        <f t="shared" si="8"/>
        <v>43830</v>
      </c>
      <c r="D74" s="2" t="s">
        <v>59</v>
      </c>
      <c r="E74" s="2">
        <v>1</v>
      </c>
      <c r="F74" s="2" t="s">
        <v>58</v>
      </c>
      <c r="G74" s="2" t="s">
        <v>675</v>
      </c>
      <c r="H74" s="2">
        <f>'1-Баланс'!G13</f>
        <v>9595</v>
      </c>
    </row>
    <row r="75" spans="1:8" ht="15.75">
      <c r="A75" s="2" t="str">
        <f t="shared" si="6"/>
        <v>"ЕТИК ФИНАНС" АД</v>
      </c>
      <c r="B75" s="2" t="str">
        <f t="shared" si="7"/>
        <v>201164403</v>
      </c>
      <c r="C75" s="7">
        <f t="shared" si="8"/>
        <v>43830</v>
      </c>
      <c r="D75" s="2" t="s">
        <v>63</v>
      </c>
      <c r="E75" s="2">
        <v>1</v>
      </c>
      <c r="F75" s="2" t="s">
        <v>62</v>
      </c>
      <c r="G75" s="2" t="s">
        <v>675</v>
      </c>
      <c r="H75" s="2">
        <f>'1-Баланс'!G14</f>
        <v>0</v>
      </c>
    </row>
    <row r="76" spans="1:8" ht="15.75">
      <c r="A76" s="2" t="str">
        <f t="shared" si="6"/>
        <v>"ЕТИК ФИНАНС" АД</v>
      </c>
      <c r="B76" s="2" t="str">
        <f t="shared" si="7"/>
        <v>201164403</v>
      </c>
      <c r="C76" s="7">
        <f t="shared" si="8"/>
        <v>43830</v>
      </c>
      <c r="D76" s="2" t="s">
        <v>67</v>
      </c>
      <c r="E76" s="2">
        <v>1</v>
      </c>
      <c r="F76" s="2" t="s">
        <v>66</v>
      </c>
      <c r="G76" s="2" t="s">
        <v>675</v>
      </c>
      <c r="H76" s="2">
        <f>'1-Баланс'!G15</f>
        <v>0</v>
      </c>
    </row>
    <row r="77" spans="1:8" ht="15.75">
      <c r="A77" s="2" t="str">
        <f t="shared" si="6"/>
        <v>"ЕТИК ФИНАНС" АД</v>
      </c>
      <c r="B77" s="2" t="str">
        <f t="shared" si="7"/>
        <v>201164403</v>
      </c>
      <c r="C77" s="7">
        <f t="shared" si="8"/>
        <v>43830</v>
      </c>
      <c r="D77" s="2" t="s">
        <v>71</v>
      </c>
      <c r="E77" s="2">
        <v>1</v>
      </c>
      <c r="F77" s="2" t="s">
        <v>70</v>
      </c>
      <c r="G77" s="2" t="s">
        <v>675</v>
      </c>
      <c r="H77" s="2">
        <f>'1-Баланс'!G16</f>
        <v>0</v>
      </c>
    </row>
    <row r="78" spans="1:8" ht="15.75">
      <c r="A78" s="2" t="str">
        <f t="shared" si="6"/>
        <v>"ЕТИК ФИНАНС" АД</v>
      </c>
      <c r="B78" s="2" t="str">
        <f t="shared" si="7"/>
        <v>201164403</v>
      </c>
      <c r="C78" s="7">
        <f t="shared" si="8"/>
        <v>43830</v>
      </c>
      <c r="D78" s="2" t="s">
        <v>75</v>
      </c>
      <c r="E78" s="2">
        <v>1</v>
      </c>
      <c r="F78" s="2" t="s">
        <v>74</v>
      </c>
      <c r="G78" s="2" t="s">
        <v>675</v>
      </c>
      <c r="H78" s="2">
        <f>'1-Баланс'!G17</f>
        <v>0</v>
      </c>
    </row>
    <row r="79" spans="1:8" ht="15.75">
      <c r="A79" s="2" t="str">
        <f t="shared" si="6"/>
        <v>"ЕТИК ФИНАНС" АД</v>
      </c>
      <c r="B79" s="2" t="str">
        <f t="shared" si="7"/>
        <v>201164403</v>
      </c>
      <c r="C79" s="7">
        <f t="shared" si="8"/>
        <v>43830</v>
      </c>
      <c r="D79" s="2" t="s">
        <v>79</v>
      </c>
      <c r="E79" s="2">
        <v>1</v>
      </c>
      <c r="F79" s="2" t="s">
        <v>51</v>
      </c>
      <c r="G79" s="2" t="s">
        <v>675</v>
      </c>
      <c r="H79" s="2">
        <f>'1-Баланс'!G18</f>
        <v>9595</v>
      </c>
    </row>
    <row r="80" spans="1:8" ht="15.75">
      <c r="A80" s="2" t="str">
        <f t="shared" si="6"/>
        <v>"ЕТИК ФИНАНС" АД</v>
      </c>
      <c r="B80" s="2" t="str">
        <f t="shared" si="7"/>
        <v>201164403</v>
      </c>
      <c r="C80" s="7">
        <f t="shared" si="8"/>
        <v>43830</v>
      </c>
      <c r="D80" s="2" t="s">
        <v>86</v>
      </c>
      <c r="E80" s="2">
        <v>1</v>
      </c>
      <c r="F80" s="2" t="s">
        <v>85</v>
      </c>
      <c r="G80" s="2" t="s">
        <v>675</v>
      </c>
      <c r="H80" s="2">
        <f>'1-Баланс'!G20</f>
        <v>0</v>
      </c>
    </row>
    <row r="81" spans="1:8" ht="15.75">
      <c r="A81" s="2" t="str">
        <f t="shared" si="6"/>
        <v>"ЕТИК ФИНАНС" АД</v>
      </c>
      <c r="B81" s="2" t="str">
        <f t="shared" si="7"/>
        <v>201164403</v>
      </c>
      <c r="C81" s="7">
        <f t="shared" si="8"/>
        <v>43830</v>
      </c>
      <c r="D81" s="2" t="s">
        <v>90</v>
      </c>
      <c r="E81" s="2">
        <v>1</v>
      </c>
      <c r="F81" s="2" t="s">
        <v>89</v>
      </c>
      <c r="G81" s="2" t="s">
        <v>675</v>
      </c>
      <c r="H81" s="2">
        <f>'1-Баланс'!G21</f>
        <v>0</v>
      </c>
    </row>
    <row r="82" spans="1:8" ht="15.75">
      <c r="A82" s="2" t="str">
        <f t="shared" si="6"/>
        <v>"ЕТИК ФИНАНС" АД</v>
      </c>
      <c r="B82" s="2" t="str">
        <f t="shared" si="7"/>
        <v>201164403</v>
      </c>
      <c r="C82" s="7">
        <f t="shared" si="8"/>
        <v>43830</v>
      </c>
      <c r="D82" s="2" t="s">
        <v>94</v>
      </c>
      <c r="E82" s="2">
        <v>1</v>
      </c>
      <c r="F82" s="2" t="s">
        <v>93</v>
      </c>
      <c r="G82" s="2" t="s">
        <v>675</v>
      </c>
      <c r="H82" s="2">
        <f>'1-Баланс'!G22</f>
        <v>195</v>
      </c>
    </row>
    <row r="83" spans="1:8" ht="15.75">
      <c r="A83" s="2" t="str">
        <f t="shared" si="6"/>
        <v>"ЕТИК ФИНАНС" АД</v>
      </c>
      <c r="B83" s="2" t="str">
        <f t="shared" si="7"/>
        <v>201164403</v>
      </c>
      <c r="C83" s="7">
        <f t="shared" si="8"/>
        <v>43830</v>
      </c>
      <c r="D83" s="2" t="s">
        <v>97</v>
      </c>
      <c r="E83" s="2">
        <v>1</v>
      </c>
      <c r="F83" s="2" t="s">
        <v>96</v>
      </c>
      <c r="G83" s="2" t="s">
        <v>675</v>
      </c>
      <c r="H83" s="2">
        <f>'1-Баланс'!G23</f>
        <v>195</v>
      </c>
    </row>
    <row r="84" spans="1:8" ht="15.75">
      <c r="A84" s="2" t="str">
        <f t="shared" si="6"/>
        <v>"ЕТИК ФИНАНС" АД</v>
      </c>
      <c r="B84" s="2" t="str">
        <f t="shared" si="7"/>
        <v>201164403</v>
      </c>
      <c r="C84" s="7">
        <f t="shared" si="8"/>
        <v>43830</v>
      </c>
      <c r="D84" s="2" t="s">
        <v>101</v>
      </c>
      <c r="E84" s="2">
        <v>1</v>
      </c>
      <c r="F84" s="2" t="s">
        <v>100</v>
      </c>
      <c r="G84" s="2" t="s">
        <v>675</v>
      </c>
      <c r="H84" s="2">
        <f>'1-Баланс'!G24</f>
        <v>0</v>
      </c>
    </row>
    <row r="85" spans="1:8" ht="15.75">
      <c r="A85" s="2" t="str">
        <f t="shared" si="6"/>
        <v>"ЕТИК ФИНАНС" АД</v>
      </c>
      <c r="B85" s="2" t="str">
        <f t="shared" si="7"/>
        <v>201164403</v>
      </c>
      <c r="C85" s="7">
        <f t="shared" si="8"/>
        <v>43830</v>
      </c>
      <c r="D85" s="2" t="s">
        <v>105</v>
      </c>
      <c r="E85" s="2">
        <v>1</v>
      </c>
      <c r="F85" s="2" t="s">
        <v>104</v>
      </c>
      <c r="G85" s="2" t="s">
        <v>675</v>
      </c>
      <c r="H85" s="2">
        <f>'1-Баланс'!G25</f>
        <v>0</v>
      </c>
    </row>
    <row r="86" spans="1:8" ht="15.75">
      <c r="A86" s="2" t="str">
        <f t="shared" si="6"/>
        <v>"ЕТИК ФИНАНС" АД</v>
      </c>
      <c r="B86" s="2" t="str">
        <f t="shared" si="7"/>
        <v>201164403</v>
      </c>
      <c r="C86" s="7">
        <f t="shared" si="8"/>
        <v>43830</v>
      </c>
      <c r="D86" s="2" t="s">
        <v>109</v>
      </c>
      <c r="E86" s="2">
        <v>1</v>
      </c>
      <c r="F86" s="2" t="s">
        <v>82</v>
      </c>
      <c r="G86" s="2" t="s">
        <v>675</v>
      </c>
      <c r="H86" s="2">
        <f>'1-Баланс'!G26</f>
        <v>195</v>
      </c>
    </row>
    <row r="87" spans="1:8" ht="15.75">
      <c r="A87" s="2" t="str">
        <f t="shared" si="6"/>
        <v>"ЕТИК ФИНАНС" АД</v>
      </c>
      <c r="B87" s="2" t="str">
        <f t="shared" si="7"/>
        <v>201164403</v>
      </c>
      <c r="C87" s="7">
        <f t="shared" si="8"/>
        <v>43830</v>
      </c>
      <c r="D87" s="2" t="s">
        <v>116</v>
      </c>
      <c r="E87" s="2">
        <v>1</v>
      </c>
      <c r="F87" s="2" t="s">
        <v>115</v>
      </c>
      <c r="G87" s="2" t="s">
        <v>675</v>
      </c>
      <c r="H87" s="2">
        <f>'1-Баланс'!G28</f>
        <v>-790</v>
      </c>
    </row>
    <row r="88" spans="1:8" ht="15.75">
      <c r="A88" s="2" t="str">
        <f t="shared" si="6"/>
        <v>"ЕТИК ФИНАНС" АД</v>
      </c>
      <c r="B88" s="2" t="str">
        <f t="shared" si="7"/>
        <v>201164403</v>
      </c>
      <c r="C88" s="7">
        <f t="shared" si="8"/>
        <v>43830</v>
      </c>
      <c r="D88" s="2" t="s">
        <v>118</v>
      </c>
      <c r="E88" s="2">
        <v>1</v>
      </c>
      <c r="F88" s="2" t="s">
        <v>117</v>
      </c>
      <c r="G88" s="2" t="s">
        <v>675</v>
      </c>
      <c r="H88" s="2">
        <f>'1-Баланс'!G29</f>
        <v>0</v>
      </c>
    </row>
    <row r="89" spans="1:8" ht="15.75">
      <c r="A89" s="2" t="str">
        <f t="shared" si="6"/>
        <v>"ЕТИК ФИНАНС" АД</v>
      </c>
      <c r="B89" s="2" t="str">
        <f t="shared" si="7"/>
        <v>201164403</v>
      </c>
      <c r="C89" s="7">
        <f t="shared" si="8"/>
        <v>43830</v>
      </c>
      <c r="D89" s="2" t="s">
        <v>121</v>
      </c>
      <c r="E89" s="2">
        <v>1</v>
      </c>
      <c r="F89" s="2" t="s">
        <v>120</v>
      </c>
      <c r="G89" s="2" t="s">
        <v>675</v>
      </c>
      <c r="H89" s="2">
        <f>'1-Баланс'!G30</f>
        <v>-790</v>
      </c>
    </row>
    <row r="90" spans="1:8" ht="15.75">
      <c r="A90" s="2" t="str">
        <f t="shared" si="6"/>
        <v>"ЕТИК ФИНАНС" АД</v>
      </c>
      <c r="B90" s="2" t="str">
        <f t="shared" si="7"/>
        <v>201164403</v>
      </c>
      <c r="C90" s="7">
        <f t="shared" si="8"/>
        <v>43830</v>
      </c>
      <c r="D90" s="2" t="s">
        <v>125</v>
      </c>
      <c r="E90" s="2">
        <v>1</v>
      </c>
      <c r="F90" s="2" t="s">
        <v>124</v>
      </c>
      <c r="G90" s="2" t="s">
        <v>675</v>
      </c>
      <c r="H90" s="2">
        <f>'1-Баланс'!G31</f>
        <v>0</v>
      </c>
    </row>
    <row r="91" spans="1:8" ht="15.75">
      <c r="A91" s="2" t="str">
        <f t="shared" si="6"/>
        <v>"ЕТИК ФИНАНС" АД</v>
      </c>
      <c r="B91" s="2" t="str">
        <f t="shared" si="7"/>
        <v>201164403</v>
      </c>
      <c r="C91" s="7">
        <f t="shared" si="8"/>
        <v>43830</v>
      </c>
      <c r="D91" s="2" t="s">
        <v>129</v>
      </c>
      <c r="E91" s="2">
        <v>1</v>
      </c>
      <c r="F91" s="2" t="s">
        <v>128</v>
      </c>
      <c r="G91" s="2" t="s">
        <v>675</v>
      </c>
      <c r="H91" s="2">
        <f>'1-Баланс'!G32</f>
        <v>2</v>
      </c>
    </row>
    <row r="92" spans="1:8" ht="15.75">
      <c r="A92" s="2" t="str">
        <f t="shared" si="6"/>
        <v>"ЕТИК ФИНАНС" АД</v>
      </c>
      <c r="B92" s="2" t="str">
        <f t="shared" si="7"/>
        <v>201164403</v>
      </c>
      <c r="C92" s="7">
        <f t="shared" si="8"/>
        <v>43830</v>
      </c>
      <c r="D92" s="2" t="s">
        <v>133</v>
      </c>
      <c r="E92" s="2">
        <v>1</v>
      </c>
      <c r="F92" s="2" t="s">
        <v>132</v>
      </c>
      <c r="G92" s="2" t="s">
        <v>675</v>
      </c>
      <c r="H92" s="2">
        <f>'1-Баланс'!G33</f>
        <v>0</v>
      </c>
    </row>
    <row r="93" spans="1:8" ht="15.75">
      <c r="A93" s="2" t="str">
        <f t="shared" si="6"/>
        <v>"ЕТИК ФИНАНС" АД</v>
      </c>
      <c r="B93" s="2" t="str">
        <f t="shared" si="7"/>
        <v>201164403</v>
      </c>
      <c r="C93" s="7">
        <f t="shared" si="8"/>
        <v>43830</v>
      </c>
      <c r="D93" s="2" t="s">
        <v>136</v>
      </c>
      <c r="E93" s="2">
        <v>1</v>
      </c>
      <c r="F93" s="2" t="s">
        <v>112</v>
      </c>
      <c r="G93" s="2" t="s">
        <v>675</v>
      </c>
      <c r="H93" s="2">
        <f>'1-Баланс'!G34</f>
        <v>-788</v>
      </c>
    </row>
    <row r="94" spans="1:8" ht="15.75">
      <c r="A94" s="2" t="str">
        <f t="shared" si="6"/>
        <v>"ЕТИК ФИНАНС" АД</v>
      </c>
      <c r="B94" s="2" t="str">
        <f t="shared" si="7"/>
        <v>201164403</v>
      </c>
      <c r="C94" s="7">
        <f t="shared" si="8"/>
        <v>43830</v>
      </c>
      <c r="D94" s="2" t="s">
        <v>144</v>
      </c>
      <c r="E94" s="2">
        <v>1</v>
      </c>
      <c r="F94" s="2" t="s">
        <v>49</v>
      </c>
      <c r="G94" s="2" t="s">
        <v>675</v>
      </c>
      <c r="H94" s="2">
        <f>'1-Баланс'!G37</f>
        <v>9002</v>
      </c>
    </row>
    <row r="95" spans="1:8" ht="15.75">
      <c r="A95" s="2" t="str">
        <f t="shared" si="6"/>
        <v>"ЕТИК ФИНАНС" АД</v>
      </c>
      <c r="B95" s="2" t="str">
        <f t="shared" si="7"/>
        <v>201164403</v>
      </c>
      <c r="C95" s="7">
        <f t="shared" si="8"/>
        <v>43830</v>
      </c>
      <c r="D95" s="2" t="s">
        <v>152</v>
      </c>
      <c r="E95" s="2">
        <v>1</v>
      </c>
      <c r="F95" s="2" t="s">
        <v>151</v>
      </c>
      <c r="G95" s="2" t="s">
        <v>675</v>
      </c>
      <c r="H95" s="2">
        <f>'1-Баланс'!G40</f>
        <v>0</v>
      </c>
    </row>
    <row r="96" spans="1:8" ht="15.75">
      <c r="A96" s="2" t="str">
        <f t="shared" si="6"/>
        <v>"ЕТИК ФИНАНС" АД</v>
      </c>
      <c r="B96" s="2" t="str">
        <f t="shared" si="7"/>
        <v>201164403</v>
      </c>
      <c r="C96" s="7">
        <f t="shared" si="8"/>
        <v>43830</v>
      </c>
      <c r="D96" s="2" t="s">
        <v>164</v>
      </c>
      <c r="E96" s="2">
        <v>1</v>
      </c>
      <c r="F96" s="2" t="s">
        <v>163</v>
      </c>
      <c r="G96" s="2" t="s">
        <v>675</v>
      </c>
      <c r="H96" s="2">
        <f>'1-Баланс'!G44</f>
        <v>106</v>
      </c>
    </row>
    <row r="97" spans="1:8" ht="15.75">
      <c r="A97" s="2" t="str">
        <f t="shared" si="6"/>
        <v>"ЕТИК ФИНАНС" АД</v>
      </c>
      <c r="B97" s="2" t="str">
        <f t="shared" si="7"/>
        <v>201164403</v>
      </c>
      <c r="C97" s="7">
        <f t="shared" si="8"/>
        <v>43830</v>
      </c>
      <c r="D97" s="2" t="s">
        <v>168</v>
      </c>
      <c r="E97" s="2">
        <v>1</v>
      </c>
      <c r="F97" s="2" t="s">
        <v>167</v>
      </c>
      <c r="G97" s="2" t="s">
        <v>675</v>
      </c>
      <c r="H97" s="2">
        <f>'1-Баланс'!G45</f>
        <v>0</v>
      </c>
    </row>
    <row r="98" spans="1:8" ht="15.75">
      <c r="A98" s="2" t="str">
        <f t="shared" si="6"/>
        <v>"ЕТИК ФИНАНС" АД</v>
      </c>
      <c r="B98" s="2" t="str">
        <f t="shared" si="7"/>
        <v>201164403</v>
      </c>
      <c r="C98" s="7">
        <f t="shared" si="8"/>
        <v>43830</v>
      </c>
      <c r="D98" s="2" t="s">
        <v>172</v>
      </c>
      <c r="E98" s="2">
        <v>1</v>
      </c>
      <c r="F98" s="2" t="s">
        <v>171</v>
      </c>
      <c r="G98" s="2" t="s">
        <v>675</v>
      </c>
      <c r="H98" s="2">
        <f>'1-Баланс'!G46</f>
        <v>0</v>
      </c>
    </row>
    <row r="99" spans="1:8" ht="15.75">
      <c r="A99" s="2" t="str">
        <f aca="true" t="shared" si="9" ref="A99:A125">pdeName</f>
        <v>"ЕТИК ФИНАНС" АД</v>
      </c>
      <c r="B99" s="2" t="str">
        <f aca="true" t="shared" si="10" ref="B99:B125">pdeBulstat</f>
        <v>201164403</v>
      </c>
      <c r="C99" s="7">
        <f aca="true" t="shared" si="11" ref="C99:C125">endDate</f>
        <v>43830</v>
      </c>
      <c r="D99" s="2" t="s">
        <v>175</v>
      </c>
      <c r="E99" s="2">
        <v>1</v>
      </c>
      <c r="F99" s="2" t="s">
        <v>174</v>
      </c>
      <c r="G99" s="2" t="s">
        <v>675</v>
      </c>
      <c r="H99" s="2">
        <f>'1-Баланс'!G47</f>
        <v>0</v>
      </c>
    </row>
    <row r="100" spans="1:8" ht="15.75">
      <c r="A100" s="2" t="str">
        <f t="shared" si="9"/>
        <v>"ЕТИК ФИНАНС" АД</v>
      </c>
      <c r="B100" s="2" t="str">
        <f t="shared" si="10"/>
        <v>201164403</v>
      </c>
      <c r="C100" s="7">
        <f t="shared" si="11"/>
        <v>43830</v>
      </c>
      <c r="D100" s="2" t="s">
        <v>179</v>
      </c>
      <c r="E100" s="2">
        <v>1</v>
      </c>
      <c r="F100" s="2" t="s">
        <v>178</v>
      </c>
      <c r="G100" s="2" t="s">
        <v>675</v>
      </c>
      <c r="H100" s="2">
        <f>'1-Баланс'!G48</f>
        <v>0</v>
      </c>
    </row>
    <row r="101" spans="1:8" ht="15.75">
      <c r="A101" s="2" t="str">
        <f t="shared" si="9"/>
        <v>"ЕТИК ФИНАНС" АД</v>
      </c>
      <c r="B101" s="2" t="str">
        <f t="shared" si="10"/>
        <v>201164403</v>
      </c>
      <c r="C101" s="7">
        <f t="shared" si="11"/>
        <v>43830</v>
      </c>
      <c r="D101" s="2" t="s">
        <v>183</v>
      </c>
      <c r="E101" s="2">
        <v>1</v>
      </c>
      <c r="F101" s="2" t="s">
        <v>182</v>
      </c>
      <c r="G101" s="2" t="s">
        <v>675</v>
      </c>
      <c r="H101" s="2">
        <f>'1-Баланс'!G49</f>
        <v>0</v>
      </c>
    </row>
    <row r="102" spans="1:8" ht="15.75">
      <c r="A102" s="2" t="str">
        <f t="shared" si="9"/>
        <v>"ЕТИК ФИНАНС" АД</v>
      </c>
      <c r="B102" s="2" t="str">
        <f t="shared" si="10"/>
        <v>201164403</v>
      </c>
      <c r="C102" s="7">
        <f t="shared" si="11"/>
        <v>43830</v>
      </c>
      <c r="D102" s="2" t="s">
        <v>186</v>
      </c>
      <c r="E102" s="2">
        <v>1</v>
      </c>
      <c r="F102" s="2" t="s">
        <v>160</v>
      </c>
      <c r="G102" s="2" t="s">
        <v>675</v>
      </c>
      <c r="H102" s="2">
        <f>'1-Баланс'!G50</f>
        <v>106</v>
      </c>
    </row>
    <row r="103" spans="1:8" ht="15.75">
      <c r="A103" s="2" t="str">
        <f t="shared" si="9"/>
        <v>"ЕТИК ФИНАНС" АД</v>
      </c>
      <c r="B103" s="2" t="str">
        <f t="shared" si="10"/>
        <v>201164403</v>
      </c>
      <c r="C103" s="7">
        <f t="shared" si="11"/>
        <v>43830</v>
      </c>
      <c r="D103" s="2" t="s">
        <v>191</v>
      </c>
      <c r="E103" s="2">
        <v>1</v>
      </c>
      <c r="F103" s="2" t="s">
        <v>190</v>
      </c>
      <c r="G103" s="2" t="s">
        <v>675</v>
      </c>
      <c r="H103" s="2">
        <f>'1-Баланс'!G52</f>
        <v>0</v>
      </c>
    </row>
    <row r="104" spans="1:8" ht="15.75">
      <c r="A104" s="2" t="str">
        <f t="shared" si="9"/>
        <v>"ЕТИК ФИНАНС" АД</v>
      </c>
      <c r="B104" s="2" t="str">
        <f t="shared" si="10"/>
        <v>201164403</v>
      </c>
      <c r="C104" s="7">
        <f t="shared" si="11"/>
        <v>43830</v>
      </c>
      <c r="D104" s="2" t="s">
        <v>194</v>
      </c>
      <c r="E104" s="2">
        <v>1</v>
      </c>
      <c r="F104" s="2" t="s">
        <v>193</v>
      </c>
      <c r="G104" s="2" t="s">
        <v>675</v>
      </c>
      <c r="H104" s="2">
        <f>'1-Баланс'!G53</f>
        <v>0</v>
      </c>
    </row>
    <row r="105" spans="1:8" ht="15.75">
      <c r="A105" s="2" t="str">
        <f t="shared" si="9"/>
        <v>"ЕТИК ФИНАНС" АД</v>
      </c>
      <c r="B105" s="2" t="str">
        <f t="shared" si="10"/>
        <v>201164403</v>
      </c>
      <c r="C105" s="7">
        <f t="shared" si="11"/>
        <v>43830</v>
      </c>
      <c r="D105" s="2" t="s">
        <v>198</v>
      </c>
      <c r="E105" s="2">
        <v>1</v>
      </c>
      <c r="F105" s="2" t="s">
        <v>197</v>
      </c>
      <c r="G105" s="2" t="s">
        <v>675</v>
      </c>
      <c r="H105" s="2">
        <f>'1-Баланс'!G54</f>
        <v>0</v>
      </c>
    </row>
    <row r="106" spans="1:8" ht="15.75">
      <c r="A106" s="2" t="str">
        <f t="shared" si="9"/>
        <v>"ЕТИК ФИНАНС" АД</v>
      </c>
      <c r="B106" s="2" t="str">
        <f t="shared" si="10"/>
        <v>201164403</v>
      </c>
      <c r="C106" s="7">
        <f t="shared" si="11"/>
        <v>43830</v>
      </c>
      <c r="D106" s="2" t="s">
        <v>202</v>
      </c>
      <c r="E106" s="2">
        <v>1</v>
      </c>
      <c r="F106" s="2" t="s">
        <v>201</v>
      </c>
      <c r="G106" s="2" t="s">
        <v>675</v>
      </c>
      <c r="H106" s="2">
        <f>'1-Баланс'!G55</f>
        <v>0</v>
      </c>
    </row>
    <row r="107" spans="1:8" ht="15.75">
      <c r="A107" s="2" t="str">
        <f t="shared" si="9"/>
        <v>"ЕТИК ФИНАНС" АД</v>
      </c>
      <c r="B107" s="2" t="str">
        <f t="shared" si="10"/>
        <v>201164403</v>
      </c>
      <c r="C107" s="7">
        <f t="shared" si="11"/>
        <v>43830</v>
      </c>
      <c r="D107" s="2" t="s">
        <v>206</v>
      </c>
      <c r="E107" s="2">
        <v>1</v>
      </c>
      <c r="F107" s="2" t="s">
        <v>157</v>
      </c>
      <c r="G107" s="2" t="s">
        <v>675</v>
      </c>
      <c r="H107" s="2">
        <f>'1-Баланс'!G56</f>
        <v>106</v>
      </c>
    </row>
    <row r="108" spans="1:8" ht="15.75">
      <c r="A108" s="2" t="str">
        <f t="shared" si="9"/>
        <v>"ЕТИК ФИНАНС" АД</v>
      </c>
      <c r="B108" s="2" t="str">
        <f t="shared" si="10"/>
        <v>201164403</v>
      </c>
      <c r="C108" s="7">
        <f t="shared" si="11"/>
        <v>43830</v>
      </c>
      <c r="D108" s="2" t="s">
        <v>213</v>
      </c>
      <c r="E108" s="2">
        <v>1</v>
      </c>
      <c r="F108" s="2" t="s">
        <v>212</v>
      </c>
      <c r="G108" s="2" t="s">
        <v>675</v>
      </c>
      <c r="H108" s="2">
        <f>'1-Баланс'!G59</f>
        <v>0</v>
      </c>
    </row>
    <row r="109" spans="1:8" ht="15.75">
      <c r="A109" s="2" t="str">
        <f t="shared" si="9"/>
        <v>"ЕТИК ФИНАНС" АД</v>
      </c>
      <c r="B109" s="2" t="str">
        <f t="shared" si="10"/>
        <v>201164403</v>
      </c>
      <c r="C109" s="7">
        <f t="shared" si="11"/>
        <v>43830</v>
      </c>
      <c r="D109" s="2" t="s">
        <v>217</v>
      </c>
      <c r="E109" s="2">
        <v>1</v>
      </c>
      <c r="F109" s="2" t="s">
        <v>216</v>
      </c>
      <c r="G109" s="2" t="s">
        <v>675</v>
      </c>
      <c r="H109" s="2">
        <f>'1-Баланс'!G60</f>
        <v>0</v>
      </c>
    </row>
    <row r="110" spans="1:8" ht="15.75">
      <c r="A110" s="2" t="str">
        <f t="shared" si="9"/>
        <v>"ЕТИК ФИНАНС" АД</v>
      </c>
      <c r="B110" s="2" t="str">
        <f t="shared" si="10"/>
        <v>201164403</v>
      </c>
      <c r="C110" s="7">
        <f t="shared" si="11"/>
        <v>43830</v>
      </c>
      <c r="D110" s="2" t="s">
        <v>221</v>
      </c>
      <c r="E110" s="2">
        <v>1</v>
      </c>
      <c r="F110" s="2" t="s">
        <v>220</v>
      </c>
      <c r="G110" s="2" t="s">
        <v>675</v>
      </c>
      <c r="H110" s="2">
        <f>'1-Баланс'!G61</f>
        <v>31</v>
      </c>
    </row>
    <row r="111" spans="1:8" ht="15.75">
      <c r="A111" s="2" t="str">
        <f t="shared" si="9"/>
        <v>"ЕТИК ФИНАНС" АД</v>
      </c>
      <c r="B111" s="2" t="str">
        <f t="shared" si="10"/>
        <v>201164403</v>
      </c>
      <c r="C111" s="7">
        <f t="shared" si="11"/>
        <v>43830</v>
      </c>
      <c r="D111" s="2" t="s">
        <v>225</v>
      </c>
      <c r="E111" s="2">
        <v>1</v>
      </c>
      <c r="F111" s="2" t="s">
        <v>224</v>
      </c>
      <c r="G111" s="2" t="s">
        <v>675</v>
      </c>
      <c r="H111" s="2">
        <f>'1-Баланс'!G62</f>
        <v>7</v>
      </c>
    </row>
    <row r="112" spans="1:8" ht="15.75">
      <c r="A112" s="2" t="str">
        <f t="shared" si="9"/>
        <v>"ЕТИК ФИНАНС" АД</v>
      </c>
      <c r="B112" s="2" t="str">
        <f t="shared" si="10"/>
        <v>201164403</v>
      </c>
      <c r="C112" s="7">
        <f t="shared" si="11"/>
        <v>43830</v>
      </c>
      <c r="D112" s="2" t="s">
        <v>229</v>
      </c>
      <c r="E112" s="2">
        <v>1</v>
      </c>
      <c r="F112" s="2" t="s">
        <v>228</v>
      </c>
      <c r="G112" s="2" t="s">
        <v>675</v>
      </c>
      <c r="H112" s="2">
        <f>'1-Баланс'!G63</f>
        <v>0</v>
      </c>
    </row>
    <row r="113" spans="1:8" ht="15.75">
      <c r="A113" s="2" t="str">
        <f t="shared" si="9"/>
        <v>"ЕТИК ФИНАНС" АД</v>
      </c>
      <c r="B113" s="2" t="str">
        <f t="shared" si="10"/>
        <v>201164403</v>
      </c>
      <c r="C113" s="7">
        <f t="shared" si="11"/>
        <v>43830</v>
      </c>
      <c r="D113" s="2" t="s">
        <v>233</v>
      </c>
      <c r="E113" s="2">
        <v>1</v>
      </c>
      <c r="F113" s="2" t="s">
        <v>232</v>
      </c>
      <c r="G113" s="2" t="s">
        <v>675</v>
      </c>
      <c r="H113" s="2">
        <f>'1-Баланс'!G64</f>
        <v>3</v>
      </c>
    </row>
    <row r="114" spans="1:8" ht="15.75">
      <c r="A114" s="2" t="str">
        <f t="shared" si="9"/>
        <v>"ЕТИК ФИНАНС" АД</v>
      </c>
      <c r="B114" s="2" t="str">
        <f t="shared" si="10"/>
        <v>201164403</v>
      </c>
      <c r="C114" s="7">
        <f t="shared" si="11"/>
        <v>43830</v>
      </c>
      <c r="D114" s="2" t="s">
        <v>236</v>
      </c>
      <c r="E114" s="2">
        <v>1</v>
      </c>
      <c r="F114" s="2" t="s">
        <v>235</v>
      </c>
      <c r="G114" s="2" t="s">
        <v>675</v>
      </c>
      <c r="H114" s="2">
        <f>'1-Баланс'!G65</f>
        <v>0</v>
      </c>
    </row>
    <row r="115" spans="1:8" ht="15.75">
      <c r="A115" s="2" t="str">
        <f t="shared" si="9"/>
        <v>"ЕТИК ФИНАНС" АД</v>
      </c>
      <c r="B115" s="2" t="str">
        <f t="shared" si="10"/>
        <v>201164403</v>
      </c>
      <c r="C115" s="7">
        <f t="shared" si="11"/>
        <v>43830</v>
      </c>
      <c r="D115" s="2" t="s">
        <v>238</v>
      </c>
      <c r="E115" s="2">
        <v>1</v>
      </c>
      <c r="F115" s="2" t="s">
        <v>237</v>
      </c>
      <c r="G115" s="2" t="s">
        <v>675</v>
      </c>
      <c r="H115" s="2">
        <f>'1-Баланс'!G66</f>
        <v>7</v>
      </c>
    </row>
    <row r="116" spans="1:8" ht="15.75">
      <c r="A116" s="2" t="str">
        <f t="shared" si="9"/>
        <v>"ЕТИК ФИНАНС" АД</v>
      </c>
      <c r="B116" s="2" t="str">
        <f t="shared" si="10"/>
        <v>201164403</v>
      </c>
      <c r="C116" s="7">
        <f t="shared" si="11"/>
        <v>43830</v>
      </c>
      <c r="D116" s="2" t="s">
        <v>241</v>
      </c>
      <c r="E116" s="2">
        <v>1</v>
      </c>
      <c r="F116" s="2" t="s">
        <v>240</v>
      </c>
      <c r="G116" s="2" t="s">
        <v>675</v>
      </c>
      <c r="H116" s="2">
        <f>'1-Баланс'!G67</f>
        <v>4</v>
      </c>
    </row>
    <row r="117" spans="1:8" ht="15.75">
      <c r="A117" s="2" t="str">
        <f t="shared" si="9"/>
        <v>"ЕТИК ФИНАНС" АД</v>
      </c>
      <c r="B117" s="2" t="str">
        <f t="shared" si="10"/>
        <v>201164403</v>
      </c>
      <c r="C117" s="7">
        <f t="shared" si="11"/>
        <v>43830</v>
      </c>
      <c r="D117" s="2" t="s">
        <v>245</v>
      </c>
      <c r="E117" s="2">
        <v>1</v>
      </c>
      <c r="F117" s="2" t="s">
        <v>244</v>
      </c>
      <c r="G117" s="2" t="s">
        <v>675</v>
      </c>
      <c r="H117" s="2">
        <f>'1-Баланс'!G68</f>
        <v>10</v>
      </c>
    </row>
    <row r="118" spans="1:8" ht="15.75">
      <c r="A118" s="2" t="str">
        <f t="shared" si="9"/>
        <v>"ЕТИК ФИНАНС" АД</v>
      </c>
      <c r="B118" s="2" t="str">
        <f t="shared" si="10"/>
        <v>201164403</v>
      </c>
      <c r="C118" s="7">
        <f t="shared" si="11"/>
        <v>43830</v>
      </c>
      <c r="D118" s="2" t="s">
        <v>248</v>
      </c>
      <c r="E118" s="2">
        <v>1</v>
      </c>
      <c r="F118" s="2" t="s">
        <v>110</v>
      </c>
      <c r="G118" s="2" t="s">
        <v>675</v>
      </c>
      <c r="H118" s="2">
        <f>'1-Баланс'!G69</f>
        <v>0</v>
      </c>
    </row>
    <row r="119" spans="1:8" ht="15.75">
      <c r="A119" s="2" t="str">
        <f t="shared" si="9"/>
        <v>"ЕТИК ФИНАНС" АД</v>
      </c>
      <c r="B119" s="2" t="str">
        <f t="shared" si="10"/>
        <v>201164403</v>
      </c>
      <c r="C119" s="7">
        <f t="shared" si="11"/>
        <v>43830</v>
      </c>
      <c r="D119" s="2" t="s">
        <v>252</v>
      </c>
      <c r="E119" s="2">
        <v>1</v>
      </c>
      <c r="F119" s="2" t="s">
        <v>251</v>
      </c>
      <c r="G119" s="2" t="s">
        <v>675</v>
      </c>
      <c r="H119" s="2">
        <f>'1-Баланс'!G70</f>
        <v>0</v>
      </c>
    </row>
    <row r="120" spans="1:8" ht="15.75">
      <c r="A120" s="2" t="str">
        <f t="shared" si="9"/>
        <v>"ЕТИК ФИНАНС" АД</v>
      </c>
      <c r="B120" s="2" t="str">
        <f t="shared" si="10"/>
        <v>201164403</v>
      </c>
      <c r="C120" s="7">
        <f t="shared" si="11"/>
        <v>43830</v>
      </c>
      <c r="D120" s="2" t="s">
        <v>255</v>
      </c>
      <c r="E120" s="2">
        <v>1</v>
      </c>
      <c r="F120" s="2" t="s">
        <v>160</v>
      </c>
      <c r="G120" s="2" t="s">
        <v>675</v>
      </c>
      <c r="H120" s="2">
        <f>'1-Баланс'!G71</f>
        <v>31</v>
      </c>
    </row>
    <row r="121" spans="1:8" ht="15.75">
      <c r="A121" s="2" t="str">
        <f t="shared" si="9"/>
        <v>"ЕТИК ФИНАНС" АД</v>
      </c>
      <c r="B121" s="2" t="str">
        <f t="shared" si="10"/>
        <v>201164403</v>
      </c>
      <c r="C121" s="7">
        <f t="shared" si="11"/>
        <v>43830</v>
      </c>
      <c r="D121" s="2" t="s">
        <v>261</v>
      </c>
      <c r="E121" s="2">
        <v>1</v>
      </c>
      <c r="F121" s="2" t="s">
        <v>260</v>
      </c>
      <c r="G121" s="2" t="s">
        <v>675</v>
      </c>
      <c r="H121" s="2">
        <f>'1-Баланс'!G73</f>
        <v>0</v>
      </c>
    </row>
    <row r="122" spans="1:8" ht="15.75">
      <c r="A122" s="2" t="str">
        <f t="shared" si="9"/>
        <v>"ЕТИК ФИНАНС" АД</v>
      </c>
      <c r="B122" s="2" t="str">
        <f t="shared" si="10"/>
        <v>201164403</v>
      </c>
      <c r="C122" s="7">
        <f t="shared" si="11"/>
        <v>43830</v>
      </c>
      <c r="D122" s="2" t="s">
        <v>266</v>
      </c>
      <c r="E122" s="2">
        <v>1</v>
      </c>
      <c r="F122" s="2" t="s">
        <v>193</v>
      </c>
      <c r="G122" s="2" t="s">
        <v>675</v>
      </c>
      <c r="H122" s="2">
        <f>'1-Баланс'!G75</f>
        <v>0</v>
      </c>
    </row>
    <row r="123" spans="1:8" ht="15.75">
      <c r="A123" s="2" t="str">
        <f t="shared" si="9"/>
        <v>"ЕТИК ФИНАНС" АД</v>
      </c>
      <c r="B123" s="2" t="str">
        <f t="shared" si="10"/>
        <v>201164403</v>
      </c>
      <c r="C123" s="7">
        <f t="shared" si="11"/>
        <v>43830</v>
      </c>
      <c r="D123" s="2" t="s">
        <v>269</v>
      </c>
      <c r="E123" s="2">
        <v>1</v>
      </c>
      <c r="F123" s="2" t="s">
        <v>268</v>
      </c>
      <c r="G123" s="2" t="s">
        <v>675</v>
      </c>
      <c r="H123" s="2">
        <f>'1-Баланс'!G77</f>
        <v>0</v>
      </c>
    </row>
    <row r="124" spans="1:8" ht="15.75">
      <c r="A124" s="2" t="str">
        <f t="shared" si="9"/>
        <v>"ЕТИК ФИНАНС" АД</v>
      </c>
      <c r="B124" s="2" t="str">
        <f t="shared" si="10"/>
        <v>201164403</v>
      </c>
      <c r="C124" s="7">
        <f t="shared" si="11"/>
        <v>43830</v>
      </c>
      <c r="D124" s="2" t="s">
        <v>274</v>
      </c>
      <c r="E124" s="2">
        <v>1</v>
      </c>
      <c r="F124" s="2" t="s">
        <v>208</v>
      </c>
      <c r="G124" s="2" t="s">
        <v>675</v>
      </c>
      <c r="H124" s="2">
        <f>'1-Баланс'!G79</f>
        <v>31</v>
      </c>
    </row>
    <row r="125" spans="1:8" ht="15.75">
      <c r="A125" s="2" t="str">
        <f t="shared" si="9"/>
        <v>"ЕТИК ФИНАНС" АД</v>
      </c>
      <c r="B125" s="2" t="str">
        <f t="shared" si="10"/>
        <v>201164403</v>
      </c>
      <c r="C125" s="7">
        <f t="shared" si="11"/>
        <v>43830</v>
      </c>
      <c r="D125" s="2" t="s">
        <v>304</v>
      </c>
      <c r="E125" s="2">
        <v>1</v>
      </c>
      <c r="F125" s="2" t="s">
        <v>676</v>
      </c>
      <c r="G125" s="2" t="s">
        <v>675</v>
      </c>
      <c r="H125" s="2">
        <f>'1-Баланс'!G95</f>
        <v>9139</v>
      </c>
    </row>
    <row r="126" spans="3:6" s="1" customFormat="1" ht="15.75">
      <c r="C126" s="5"/>
      <c r="F126" s="6" t="s">
        <v>677</v>
      </c>
    </row>
    <row r="127" spans="1:8" ht="15.75">
      <c r="A127" s="2" t="str">
        <f aca="true" t="shared" si="12" ref="A127:A158">pdeName</f>
        <v>"ЕТИК ФИНАНС" АД</v>
      </c>
      <c r="B127" s="2" t="str">
        <f aca="true" t="shared" si="13" ref="B127:B158">pdeBulstat</f>
        <v>201164403</v>
      </c>
      <c r="C127" s="7">
        <f aca="true" t="shared" si="14" ref="C127:C158">endDate</f>
        <v>43830</v>
      </c>
      <c r="D127" s="2" t="s">
        <v>317</v>
      </c>
      <c r="E127" s="2">
        <v>1</v>
      </c>
      <c r="F127" s="2" t="s">
        <v>316</v>
      </c>
      <c r="G127" s="2" t="s">
        <v>678</v>
      </c>
      <c r="H127" s="9">
        <f>'2-Отчет за доходите'!C12</f>
        <v>12</v>
      </c>
    </row>
    <row r="128" spans="1:8" ht="15.75">
      <c r="A128" s="2" t="str">
        <f t="shared" si="12"/>
        <v>"ЕТИК ФИНАНС" АД</v>
      </c>
      <c r="B128" s="2" t="str">
        <f t="shared" si="13"/>
        <v>201164403</v>
      </c>
      <c r="C128" s="7">
        <f t="shared" si="14"/>
        <v>43830</v>
      </c>
      <c r="D128" s="2" t="s">
        <v>321</v>
      </c>
      <c r="E128" s="2">
        <v>1</v>
      </c>
      <c r="F128" s="2" t="s">
        <v>320</v>
      </c>
      <c r="G128" s="2" t="s">
        <v>678</v>
      </c>
      <c r="H128" s="9">
        <f>'2-Отчет за доходите'!C13</f>
        <v>35</v>
      </c>
    </row>
    <row r="129" spans="1:8" ht="15.75">
      <c r="A129" s="2" t="str">
        <f t="shared" si="12"/>
        <v>"ЕТИК ФИНАНС" АД</v>
      </c>
      <c r="B129" s="2" t="str">
        <f t="shared" si="13"/>
        <v>201164403</v>
      </c>
      <c r="C129" s="7">
        <f t="shared" si="14"/>
        <v>43830</v>
      </c>
      <c r="D129" s="2" t="s">
        <v>325</v>
      </c>
      <c r="E129" s="2">
        <v>1</v>
      </c>
      <c r="F129" s="2" t="s">
        <v>324</v>
      </c>
      <c r="G129" s="2" t="s">
        <v>678</v>
      </c>
      <c r="H129" s="9">
        <f>'2-Отчет за доходите'!C14</f>
        <v>9</v>
      </c>
    </row>
    <row r="130" spans="1:8" ht="15.75">
      <c r="A130" s="2" t="str">
        <f t="shared" si="12"/>
        <v>"ЕТИК ФИНАНС" АД</v>
      </c>
      <c r="B130" s="2" t="str">
        <f t="shared" si="13"/>
        <v>201164403</v>
      </c>
      <c r="C130" s="7">
        <f t="shared" si="14"/>
        <v>43830</v>
      </c>
      <c r="D130" s="2" t="s">
        <v>329</v>
      </c>
      <c r="E130" s="2">
        <v>1</v>
      </c>
      <c r="F130" s="2" t="s">
        <v>328</v>
      </c>
      <c r="G130" s="2" t="s">
        <v>678</v>
      </c>
      <c r="H130" s="9">
        <f>'2-Отчет за доходите'!C15</f>
        <v>90</v>
      </c>
    </row>
    <row r="131" spans="1:8" ht="15.75">
      <c r="A131" s="2" t="str">
        <f t="shared" si="12"/>
        <v>"ЕТИК ФИНАНС" АД</v>
      </c>
      <c r="B131" s="2" t="str">
        <f t="shared" si="13"/>
        <v>201164403</v>
      </c>
      <c r="C131" s="7">
        <f t="shared" si="14"/>
        <v>43830</v>
      </c>
      <c r="D131" s="2" t="s">
        <v>332</v>
      </c>
      <c r="E131" s="2">
        <v>1</v>
      </c>
      <c r="F131" s="2" t="s">
        <v>331</v>
      </c>
      <c r="G131" s="2" t="s">
        <v>678</v>
      </c>
      <c r="H131" s="9">
        <f>'2-Отчет за доходите'!C16</f>
        <v>19</v>
      </c>
    </row>
    <row r="132" spans="1:8" ht="15.75">
      <c r="A132" s="2" t="str">
        <f t="shared" si="12"/>
        <v>"ЕТИК ФИНАНС" АД</v>
      </c>
      <c r="B132" s="2" t="str">
        <f t="shared" si="13"/>
        <v>201164403</v>
      </c>
      <c r="C132" s="7">
        <f t="shared" si="14"/>
        <v>43830</v>
      </c>
      <c r="D132" s="2" t="s">
        <v>335</v>
      </c>
      <c r="E132" s="2">
        <v>1</v>
      </c>
      <c r="F132" s="2" t="s">
        <v>334</v>
      </c>
      <c r="G132" s="2" t="s">
        <v>678</v>
      </c>
      <c r="H132" s="9">
        <f>'2-Отчет за доходите'!C17</f>
        <v>250</v>
      </c>
    </row>
    <row r="133" spans="1:8" ht="15.75">
      <c r="A133" s="2" t="str">
        <f t="shared" si="12"/>
        <v>"ЕТИК ФИНАНС" АД</v>
      </c>
      <c r="B133" s="2" t="str">
        <f t="shared" si="13"/>
        <v>201164403</v>
      </c>
      <c r="C133" s="7">
        <f t="shared" si="14"/>
        <v>43830</v>
      </c>
      <c r="D133" s="2" t="s">
        <v>337</v>
      </c>
      <c r="E133" s="2">
        <v>1</v>
      </c>
      <c r="F133" s="2" t="s">
        <v>336</v>
      </c>
      <c r="G133" s="2" t="s">
        <v>678</v>
      </c>
      <c r="H133" s="9">
        <f>'2-Отчет за доходите'!C18</f>
        <v>0</v>
      </c>
    </row>
    <row r="134" spans="1:8" ht="15.75">
      <c r="A134" s="2" t="str">
        <f t="shared" si="12"/>
        <v>"ЕТИК ФИНАНС" АД</v>
      </c>
      <c r="B134" s="2" t="str">
        <f t="shared" si="13"/>
        <v>201164403</v>
      </c>
      <c r="C134" s="7">
        <f t="shared" si="14"/>
        <v>43830</v>
      </c>
      <c r="D134" s="2" t="s">
        <v>341</v>
      </c>
      <c r="E134" s="2">
        <v>1</v>
      </c>
      <c r="F134" s="2" t="s">
        <v>340</v>
      </c>
      <c r="G134" s="2" t="s">
        <v>678</v>
      </c>
      <c r="H134" s="9">
        <f>'2-Отчет за доходите'!C19</f>
        <v>1</v>
      </c>
    </row>
    <row r="135" spans="1:8" ht="15.75">
      <c r="A135" s="2" t="str">
        <f t="shared" si="12"/>
        <v>"ЕТИК ФИНАНС" АД</v>
      </c>
      <c r="B135" s="2" t="str">
        <f t="shared" si="13"/>
        <v>201164403</v>
      </c>
      <c r="C135" s="7">
        <f t="shared" si="14"/>
        <v>43830</v>
      </c>
      <c r="D135" s="2" t="s">
        <v>345</v>
      </c>
      <c r="E135" s="2">
        <v>1</v>
      </c>
      <c r="F135" s="2" t="s">
        <v>344</v>
      </c>
      <c r="G135" s="2" t="s">
        <v>678</v>
      </c>
      <c r="H135" s="9">
        <f>'2-Отчет за доходите'!C20</f>
        <v>0</v>
      </c>
    </row>
    <row r="136" spans="1:8" ht="15.75">
      <c r="A136" s="2" t="str">
        <f t="shared" si="12"/>
        <v>"ЕТИК ФИНАНС" АД</v>
      </c>
      <c r="B136" s="2" t="str">
        <f t="shared" si="13"/>
        <v>201164403</v>
      </c>
      <c r="C136" s="7">
        <f t="shared" si="14"/>
        <v>43830</v>
      </c>
      <c r="D136" s="2" t="s">
        <v>347</v>
      </c>
      <c r="E136" s="2">
        <v>1</v>
      </c>
      <c r="F136" s="2" t="s">
        <v>346</v>
      </c>
      <c r="G136" s="2" t="s">
        <v>678</v>
      </c>
      <c r="H136" s="9">
        <f>'2-Отчет за доходите'!C21</f>
        <v>0</v>
      </c>
    </row>
    <row r="137" spans="1:8" ht="15.75">
      <c r="A137" s="2" t="str">
        <f t="shared" si="12"/>
        <v>"ЕТИК ФИНАНС" АД</v>
      </c>
      <c r="B137" s="2" t="str">
        <f t="shared" si="13"/>
        <v>201164403</v>
      </c>
      <c r="C137" s="7">
        <f t="shared" si="14"/>
        <v>43830</v>
      </c>
      <c r="D137" s="2" t="s">
        <v>349</v>
      </c>
      <c r="E137" s="2">
        <v>1</v>
      </c>
      <c r="F137" s="2" t="s">
        <v>314</v>
      </c>
      <c r="G137" s="2" t="s">
        <v>678</v>
      </c>
      <c r="H137" s="9">
        <f>'2-Отчет за доходите'!C22</f>
        <v>416</v>
      </c>
    </row>
    <row r="138" spans="1:8" ht="15.75">
      <c r="A138" s="2" t="str">
        <f t="shared" si="12"/>
        <v>"ЕТИК ФИНАНС" АД</v>
      </c>
      <c r="B138" s="2" t="str">
        <f t="shared" si="13"/>
        <v>201164403</v>
      </c>
      <c r="C138" s="7">
        <f t="shared" si="14"/>
        <v>43830</v>
      </c>
      <c r="D138" s="2" t="s">
        <v>358</v>
      </c>
      <c r="E138" s="2">
        <v>1</v>
      </c>
      <c r="F138" s="2" t="s">
        <v>357</v>
      </c>
      <c r="G138" s="2" t="s">
        <v>678</v>
      </c>
      <c r="H138" s="9">
        <f>'2-Отчет за доходите'!C25</f>
        <v>3</v>
      </c>
    </row>
    <row r="139" spans="1:8" ht="15.75">
      <c r="A139" s="2" t="str">
        <f t="shared" si="12"/>
        <v>"ЕТИК ФИНАНС" АД</v>
      </c>
      <c r="B139" s="2" t="str">
        <f t="shared" si="13"/>
        <v>201164403</v>
      </c>
      <c r="C139" s="7">
        <f t="shared" si="14"/>
        <v>43830</v>
      </c>
      <c r="D139" s="2" t="s">
        <v>362</v>
      </c>
      <c r="E139" s="2">
        <v>1</v>
      </c>
      <c r="F139" s="2" t="s">
        <v>361</v>
      </c>
      <c r="G139" s="2" t="s">
        <v>678</v>
      </c>
      <c r="H139" s="9">
        <f>'2-Отчет за доходите'!C26</f>
        <v>0</v>
      </c>
    </row>
    <row r="140" spans="1:8" ht="15.75">
      <c r="A140" s="2" t="str">
        <f t="shared" si="12"/>
        <v>"ЕТИК ФИНАНС" АД</v>
      </c>
      <c r="B140" s="2" t="str">
        <f t="shared" si="13"/>
        <v>201164403</v>
      </c>
      <c r="C140" s="7">
        <f t="shared" si="14"/>
        <v>43830</v>
      </c>
      <c r="D140" s="2" t="s">
        <v>366</v>
      </c>
      <c r="E140" s="2">
        <v>1</v>
      </c>
      <c r="F140" s="2" t="s">
        <v>365</v>
      </c>
      <c r="G140" s="2" t="s">
        <v>678</v>
      </c>
      <c r="H140" s="9">
        <f>'2-Отчет за доходите'!C27</f>
        <v>0</v>
      </c>
    </row>
    <row r="141" spans="1:8" ht="15.75">
      <c r="A141" s="2" t="str">
        <f t="shared" si="12"/>
        <v>"ЕТИК ФИНАНС" АД</v>
      </c>
      <c r="B141" s="2" t="str">
        <f t="shared" si="13"/>
        <v>201164403</v>
      </c>
      <c r="C141" s="7">
        <f t="shared" si="14"/>
        <v>43830</v>
      </c>
      <c r="D141" s="2" t="s">
        <v>368</v>
      </c>
      <c r="E141" s="2">
        <v>1</v>
      </c>
      <c r="F141" s="2" t="s">
        <v>110</v>
      </c>
      <c r="G141" s="2" t="s">
        <v>678</v>
      </c>
      <c r="H141" s="9">
        <f>'2-Отчет за доходите'!C28</f>
        <v>1</v>
      </c>
    </row>
    <row r="142" spans="1:8" ht="15.75">
      <c r="A142" s="2" t="str">
        <f t="shared" si="12"/>
        <v>"ЕТИК ФИНАНС" АД</v>
      </c>
      <c r="B142" s="2" t="str">
        <f t="shared" si="13"/>
        <v>201164403</v>
      </c>
      <c r="C142" s="7">
        <f t="shared" si="14"/>
        <v>43830</v>
      </c>
      <c r="D142" s="2" t="s">
        <v>369</v>
      </c>
      <c r="E142" s="2">
        <v>1</v>
      </c>
      <c r="F142" s="2" t="s">
        <v>354</v>
      </c>
      <c r="G142" s="2" t="s">
        <v>678</v>
      </c>
      <c r="H142" s="9">
        <f>'2-Отчет за доходите'!C29</f>
        <v>4</v>
      </c>
    </row>
    <row r="143" spans="1:8" ht="15.75">
      <c r="A143" s="2" t="str">
        <f t="shared" si="12"/>
        <v>"ЕТИК ФИНАНС" АД</v>
      </c>
      <c r="B143" s="2" t="str">
        <f t="shared" si="13"/>
        <v>201164403</v>
      </c>
      <c r="C143" s="7">
        <f t="shared" si="14"/>
        <v>43830</v>
      </c>
      <c r="D143" s="2" t="s">
        <v>371</v>
      </c>
      <c r="E143" s="2">
        <v>1</v>
      </c>
      <c r="F143" s="2" t="s">
        <v>370</v>
      </c>
      <c r="G143" s="2" t="s">
        <v>678</v>
      </c>
      <c r="H143" s="9">
        <f>'2-Отчет за доходите'!C31</f>
        <v>420</v>
      </c>
    </row>
    <row r="144" spans="1:8" ht="15.75">
      <c r="A144" s="2" t="str">
        <f t="shared" si="12"/>
        <v>"ЕТИК ФИНАНС" АД</v>
      </c>
      <c r="B144" s="2" t="str">
        <f t="shared" si="13"/>
        <v>201164403</v>
      </c>
      <c r="C144" s="7">
        <f t="shared" si="14"/>
        <v>43830</v>
      </c>
      <c r="D144" s="2" t="s">
        <v>375</v>
      </c>
      <c r="E144" s="2">
        <v>1</v>
      </c>
      <c r="F144" s="2" t="s">
        <v>374</v>
      </c>
      <c r="G144" s="2" t="s">
        <v>678</v>
      </c>
      <c r="H144" s="9">
        <f>'2-Отчет за доходите'!C33</f>
        <v>2</v>
      </c>
    </row>
    <row r="145" spans="1:8" ht="15.75">
      <c r="A145" s="2" t="str">
        <f t="shared" si="12"/>
        <v>"ЕТИК ФИНАНС" АД</v>
      </c>
      <c r="B145" s="2" t="str">
        <f t="shared" si="13"/>
        <v>201164403</v>
      </c>
      <c r="C145" s="7">
        <f t="shared" si="14"/>
        <v>43830</v>
      </c>
      <c r="D145" s="2" t="s">
        <v>379</v>
      </c>
      <c r="E145" s="2">
        <v>1</v>
      </c>
      <c r="F145" s="2" t="s">
        <v>378</v>
      </c>
      <c r="G145" s="2" t="s">
        <v>678</v>
      </c>
      <c r="H145" s="9">
        <f>'2-Отчет за доходите'!C34</f>
        <v>0</v>
      </c>
    </row>
    <row r="146" spans="1:8" ht="15.75">
      <c r="A146" s="2" t="str">
        <f t="shared" si="12"/>
        <v>"ЕТИК ФИНАНС" АД</v>
      </c>
      <c r="B146" s="2" t="str">
        <f t="shared" si="13"/>
        <v>201164403</v>
      </c>
      <c r="C146" s="7">
        <f t="shared" si="14"/>
        <v>43830</v>
      </c>
      <c r="D146" s="2" t="s">
        <v>383</v>
      </c>
      <c r="E146" s="2">
        <v>1</v>
      </c>
      <c r="F146" s="2" t="s">
        <v>382</v>
      </c>
      <c r="G146" s="2" t="s">
        <v>678</v>
      </c>
      <c r="H146" s="9">
        <f>'2-Отчет за доходите'!C35</f>
        <v>0</v>
      </c>
    </row>
    <row r="147" spans="1:8" ht="15.75">
      <c r="A147" s="2" t="str">
        <f t="shared" si="12"/>
        <v>"ЕТИК ФИНАНС" АД</v>
      </c>
      <c r="B147" s="2" t="str">
        <f t="shared" si="13"/>
        <v>201164403</v>
      </c>
      <c r="C147" s="7">
        <f t="shared" si="14"/>
        <v>43830</v>
      </c>
      <c r="D147" s="2" t="s">
        <v>387</v>
      </c>
      <c r="E147" s="2">
        <v>1</v>
      </c>
      <c r="F147" s="2" t="s">
        <v>386</v>
      </c>
      <c r="G147" s="2" t="s">
        <v>678</v>
      </c>
      <c r="H147" s="9">
        <f>'2-Отчет за доходите'!C36</f>
        <v>420</v>
      </c>
    </row>
    <row r="148" spans="1:8" ht="15.75">
      <c r="A148" s="2" t="str">
        <f t="shared" si="12"/>
        <v>"ЕТИК ФИНАНС" АД</v>
      </c>
      <c r="B148" s="2" t="str">
        <f t="shared" si="13"/>
        <v>201164403</v>
      </c>
      <c r="C148" s="7">
        <f t="shared" si="14"/>
        <v>43830</v>
      </c>
      <c r="D148" s="2" t="s">
        <v>391</v>
      </c>
      <c r="E148" s="2">
        <v>1</v>
      </c>
      <c r="F148" s="2" t="s">
        <v>390</v>
      </c>
      <c r="G148" s="2" t="s">
        <v>678</v>
      </c>
      <c r="H148" s="9">
        <f>'2-Отчет за доходите'!C37</f>
        <v>2</v>
      </c>
    </row>
    <row r="149" spans="1:8" ht="15.75">
      <c r="A149" s="2" t="str">
        <f t="shared" si="12"/>
        <v>"ЕТИК ФИНАНС" АД</v>
      </c>
      <c r="B149" s="2" t="str">
        <f t="shared" si="13"/>
        <v>201164403</v>
      </c>
      <c r="C149" s="7">
        <f t="shared" si="14"/>
        <v>43830</v>
      </c>
      <c r="D149" s="2" t="s">
        <v>395</v>
      </c>
      <c r="E149" s="2">
        <v>1</v>
      </c>
      <c r="F149" s="2" t="s">
        <v>394</v>
      </c>
      <c r="G149" s="2" t="s">
        <v>678</v>
      </c>
      <c r="H149" s="9">
        <f>'2-Отчет за доходите'!C38</f>
        <v>0</v>
      </c>
    </row>
    <row r="150" spans="1:8" ht="15.75">
      <c r="A150" s="2" t="str">
        <f t="shared" si="12"/>
        <v>"ЕТИК ФИНАНС" АД</v>
      </c>
      <c r="B150" s="2" t="str">
        <f t="shared" si="13"/>
        <v>201164403</v>
      </c>
      <c r="C150" s="7">
        <f t="shared" si="14"/>
        <v>43830</v>
      </c>
      <c r="D150" s="2" t="s">
        <v>397</v>
      </c>
      <c r="E150" s="2">
        <v>1</v>
      </c>
      <c r="F150" s="2" t="s">
        <v>396</v>
      </c>
      <c r="G150" s="2" t="s">
        <v>678</v>
      </c>
      <c r="H150" s="9">
        <f>'2-Отчет за доходите'!C39</f>
        <v>0</v>
      </c>
    </row>
    <row r="151" spans="1:8" ht="15.75">
      <c r="A151" s="2" t="str">
        <f t="shared" si="12"/>
        <v>"ЕТИК ФИНАНС" АД</v>
      </c>
      <c r="B151" s="2" t="str">
        <f t="shared" si="13"/>
        <v>201164403</v>
      </c>
      <c r="C151" s="7">
        <f t="shared" si="14"/>
        <v>43830</v>
      </c>
      <c r="D151" s="2" t="s">
        <v>399</v>
      </c>
      <c r="E151" s="2">
        <v>1</v>
      </c>
      <c r="F151" s="2" t="s">
        <v>398</v>
      </c>
      <c r="G151" s="2" t="s">
        <v>678</v>
      </c>
      <c r="H151" s="9">
        <f>'2-Отчет за доходите'!C40</f>
        <v>0</v>
      </c>
    </row>
    <row r="152" spans="1:8" ht="15.75">
      <c r="A152" s="2" t="str">
        <f t="shared" si="12"/>
        <v>"ЕТИК ФИНАНС" АД</v>
      </c>
      <c r="B152" s="2" t="str">
        <f t="shared" si="13"/>
        <v>201164403</v>
      </c>
      <c r="C152" s="7">
        <f t="shared" si="14"/>
        <v>43830</v>
      </c>
      <c r="D152" s="2" t="s">
        <v>401</v>
      </c>
      <c r="E152" s="2">
        <v>1</v>
      </c>
      <c r="F152" s="2" t="s">
        <v>400</v>
      </c>
      <c r="G152" s="2" t="s">
        <v>678</v>
      </c>
      <c r="H152" s="9">
        <f>'2-Отчет за доходите'!C41</f>
        <v>0</v>
      </c>
    </row>
    <row r="153" spans="1:8" ht="15.75">
      <c r="A153" s="2" t="str">
        <f t="shared" si="12"/>
        <v>"ЕТИК ФИНАНС" АД</v>
      </c>
      <c r="B153" s="2" t="str">
        <f t="shared" si="13"/>
        <v>201164403</v>
      </c>
      <c r="C153" s="7">
        <f t="shared" si="14"/>
        <v>43830</v>
      </c>
      <c r="D153" s="2" t="s">
        <v>403</v>
      </c>
      <c r="E153" s="2">
        <v>1</v>
      </c>
      <c r="F153" s="2" t="s">
        <v>402</v>
      </c>
      <c r="G153" s="2" t="s">
        <v>678</v>
      </c>
      <c r="H153" s="9">
        <f>'2-Отчет за доходите'!C42</f>
        <v>2</v>
      </c>
    </row>
    <row r="154" spans="1:8" ht="15.75">
      <c r="A154" s="2" t="str">
        <f t="shared" si="12"/>
        <v>"ЕТИК ФИНАНС" АД</v>
      </c>
      <c r="B154" s="2" t="str">
        <f t="shared" si="13"/>
        <v>201164403</v>
      </c>
      <c r="C154" s="7">
        <f t="shared" si="14"/>
        <v>43830</v>
      </c>
      <c r="D154" s="2" t="s">
        <v>407</v>
      </c>
      <c r="E154" s="2">
        <v>1</v>
      </c>
      <c r="F154" s="2" t="s">
        <v>406</v>
      </c>
      <c r="G154" s="2" t="s">
        <v>678</v>
      </c>
      <c r="H154" s="9">
        <f>'2-Отчет за доходите'!C43</f>
        <v>0</v>
      </c>
    </row>
    <row r="155" spans="1:8" ht="15.75">
      <c r="A155" s="2" t="str">
        <f t="shared" si="12"/>
        <v>"ЕТИК ФИНАНС" АД</v>
      </c>
      <c r="B155" s="2" t="str">
        <f t="shared" si="13"/>
        <v>201164403</v>
      </c>
      <c r="C155" s="7">
        <f t="shared" si="14"/>
        <v>43830</v>
      </c>
      <c r="D155" s="2" t="s">
        <v>410</v>
      </c>
      <c r="E155" s="2">
        <v>1</v>
      </c>
      <c r="F155" s="2" t="s">
        <v>409</v>
      </c>
      <c r="G155" s="2" t="s">
        <v>678</v>
      </c>
      <c r="H155" s="9">
        <f>'2-Отчет за доходите'!C44</f>
        <v>2</v>
      </c>
    </row>
    <row r="156" spans="1:8" ht="15.75">
      <c r="A156" s="2" t="str">
        <f t="shared" si="12"/>
        <v>"ЕТИК ФИНАНС" АД</v>
      </c>
      <c r="B156" s="2" t="str">
        <f t="shared" si="13"/>
        <v>201164403</v>
      </c>
      <c r="C156" s="7">
        <f t="shared" si="14"/>
        <v>43830</v>
      </c>
      <c r="D156" s="2" t="s">
        <v>414</v>
      </c>
      <c r="E156" s="2">
        <v>1</v>
      </c>
      <c r="F156" s="2" t="s">
        <v>413</v>
      </c>
      <c r="G156" s="2" t="s">
        <v>678</v>
      </c>
      <c r="H156" s="9">
        <f>'2-Отчет за доходите'!C45</f>
        <v>422</v>
      </c>
    </row>
    <row r="157" spans="1:8" ht="15.75">
      <c r="A157" s="2" t="str">
        <f t="shared" si="12"/>
        <v>"ЕТИК ФИНАНС" АД</v>
      </c>
      <c r="B157" s="2" t="str">
        <f t="shared" si="13"/>
        <v>201164403</v>
      </c>
      <c r="C157" s="7">
        <f t="shared" si="14"/>
        <v>43830</v>
      </c>
      <c r="D157" s="2" t="s">
        <v>319</v>
      </c>
      <c r="E157" s="2">
        <v>1</v>
      </c>
      <c r="F157" s="2" t="s">
        <v>318</v>
      </c>
      <c r="G157" s="2" t="s">
        <v>679</v>
      </c>
      <c r="H157" s="2">
        <f>'2-Отчет за доходите'!G12</f>
        <v>0</v>
      </c>
    </row>
    <row r="158" spans="1:8" ht="15.75">
      <c r="A158" s="2" t="str">
        <f t="shared" si="12"/>
        <v>"ЕТИК ФИНАНС" АД</v>
      </c>
      <c r="B158" s="2" t="str">
        <f t="shared" si="13"/>
        <v>201164403</v>
      </c>
      <c r="C158" s="7">
        <f t="shared" si="14"/>
        <v>43830</v>
      </c>
      <c r="D158" s="2" t="s">
        <v>323</v>
      </c>
      <c r="E158" s="2">
        <v>1</v>
      </c>
      <c r="F158" s="2" t="s">
        <v>322</v>
      </c>
      <c r="G158" s="2" t="s">
        <v>679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"ЕТИК ФИНАНС" АД</v>
      </c>
      <c r="B159" s="2" t="str">
        <f aca="true" t="shared" si="16" ref="B159:B179">pdeBulstat</f>
        <v>201164403</v>
      </c>
      <c r="C159" s="7">
        <f aca="true" t="shared" si="17" ref="C159:C179">endDate</f>
        <v>43830</v>
      </c>
      <c r="D159" s="2" t="s">
        <v>327</v>
      </c>
      <c r="E159" s="2">
        <v>1</v>
      </c>
      <c r="F159" s="2" t="s">
        <v>326</v>
      </c>
      <c r="G159" s="2" t="s">
        <v>679</v>
      </c>
      <c r="H159" s="2">
        <f>'2-Отчет за доходите'!G14</f>
        <v>147</v>
      </c>
    </row>
    <row r="160" spans="1:8" ht="15.75">
      <c r="A160" s="2" t="str">
        <f t="shared" si="15"/>
        <v>"ЕТИК ФИНАНС" АД</v>
      </c>
      <c r="B160" s="2" t="str">
        <f t="shared" si="16"/>
        <v>201164403</v>
      </c>
      <c r="C160" s="7">
        <f t="shared" si="17"/>
        <v>43830</v>
      </c>
      <c r="D160" s="2" t="s">
        <v>330</v>
      </c>
      <c r="E160" s="2">
        <v>1</v>
      </c>
      <c r="F160" s="2" t="s">
        <v>110</v>
      </c>
      <c r="G160" s="2" t="s">
        <v>679</v>
      </c>
      <c r="H160" s="2">
        <f>'2-Отчет за доходите'!G15</f>
        <v>272</v>
      </c>
    </row>
    <row r="161" spans="1:8" ht="15.75">
      <c r="A161" s="2" t="str">
        <f t="shared" si="15"/>
        <v>"ЕТИК ФИНАНС" АД</v>
      </c>
      <c r="B161" s="2" t="str">
        <f t="shared" si="16"/>
        <v>201164403</v>
      </c>
      <c r="C161" s="7">
        <f t="shared" si="17"/>
        <v>43830</v>
      </c>
      <c r="D161" s="2" t="s">
        <v>333</v>
      </c>
      <c r="E161" s="2">
        <v>1</v>
      </c>
      <c r="F161" s="2" t="s">
        <v>315</v>
      </c>
      <c r="G161" s="2" t="s">
        <v>679</v>
      </c>
      <c r="H161" s="2">
        <f>'2-Отчет за доходите'!G16</f>
        <v>419</v>
      </c>
    </row>
    <row r="162" spans="1:8" ht="15.75">
      <c r="A162" s="2" t="str">
        <f t="shared" si="15"/>
        <v>"ЕТИК ФИНАНС" АД</v>
      </c>
      <c r="B162" s="2" t="str">
        <f t="shared" si="16"/>
        <v>201164403</v>
      </c>
      <c r="C162" s="7">
        <f t="shared" si="17"/>
        <v>43830</v>
      </c>
      <c r="D162" s="2" t="s">
        <v>339</v>
      </c>
      <c r="E162" s="2">
        <v>1</v>
      </c>
      <c r="F162" s="2" t="s">
        <v>338</v>
      </c>
      <c r="G162" s="2" t="s">
        <v>679</v>
      </c>
      <c r="H162" s="2">
        <f>'2-Отчет за доходите'!G18</f>
        <v>0</v>
      </c>
    </row>
    <row r="163" spans="1:8" ht="15.75">
      <c r="A163" s="2" t="str">
        <f t="shared" si="15"/>
        <v>"ЕТИК ФИНАНС" АД</v>
      </c>
      <c r="B163" s="2" t="str">
        <f t="shared" si="16"/>
        <v>201164403</v>
      </c>
      <c r="C163" s="7">
        <f t="shared" si="17"/>
        <v>43830</v>
      </c>
      <c r="D163" s="2" t="s">
        <v>343</v>
      </c>
      <c r="E163" s="2">
        <v>1</v>
      </c>
      <c r="F163" s="2" t="s">
        <v>342</v>
      </c>
      <c r="G163" s="2" t="s">
        <v>679</v>
      </c>
      <c r="H163" s="2">
        <f>'2-Отчет за доходите'!G19</f>
        <v>0</v>
      </c>
    </row>
    <row r="164" spans="1:8" ht="15.75">
      <c r="A164" s="2" t="str">
        <f t="shared" si="15"/>
        <v>"ЕТИК ФИНАНС" АД</v>
      </c>
      <c r="B164" s="2" t="str">
        <f t="shared" si="16"/>
        <v>201164403</v>
      </c>
      <c r="C164" s="7">
        <f t="shared" si="17"/>
        <v>43830</v>
      </c>
      <c r="D164" s="2" t="s">
        <v>351</v>
      </c>
      <c r="E164" s="2">
        <v>1</v>
      </c>
      <c r="F164" s="2" t="s">
        <v>350</v>
      </c>
      <c r="G164" s="2" t="s">
        <v>679</v>
      </c>
      <c r="H164" s="2">
        <f>'2-Отчет за доходите'!G22</f>
        <v>3</v>
      </c>
    </row>
    <row r="165" spans="1:8" ht="15.75">
      <c r="A165" s="2" t="str">
        <f t="shared" si="15"/>
        <v>"ЕТИК ФИНАНС" АД</v>
      </c>
      <c r="B165" s="2" t="str">
        <f t="shared" si="16"/>
        <v>201164403</v>
      </c>
      <c r="C165" s="7">
        <f t="shared" si="17"/>
        <v>43830</v>
      </c>
      <c r="D165" s="2" t="s">
        <v>353</v>
      </c>
      <c r="E165" s="2">
        <v>1</v>
      </c>
      <c r="F165" s="2" t="s">
        <v>352</v>
      </c>
      <c r="G165" s="2" t="s">
        <v>679</v>
      </c>
      <c r="H165" s="2">
        <f>'2-Отчет за доходите'!G23</f>
        <v>0</v>
      </c>
    </row>
    <row r="166" spans="1:8" ht="15.75">
      <c r="A166" s="2" t="str">
        <f t="shared" si="15"/>
        <v>"ЕТИК ФИНАНС" АД</v>
      </c>
      <c r="B166" s="2" t="str">
        <f t="shared" si="16"/>
        <v>201164403</v>
      </c>
      <c r="C166" s="7">
        <f t="shared" si="17"/>
        <v>43830</v>
      </c>
      <c r="D166" s="2" t="s">
        <v>356</v>
      </c>
      <c r="E166" s="2">
        <v>1</v>
      </c>
      <c r="F166" s="2" t="s">
        <v>355</v>
      </c>
      <c r="G166" s="2" t="s">
        <v>679</v>
      </c>
      <c r="H166" s="2">
        <f>'2-Отчет за доходите'!G24</f>
        <v>0</v>
      </c>
    </row>
    <row r="167" spans="1:8" ht="15.75">
      <c r="A167" s="2" t="str">
        <f t="shared" si="15"/>
        <v>"ЕТИК ФИНАНС" АД</v>
      </c>
      <c r="B167" s="2" t="str">
        <f t="shared" si="16"/>
        <v>201164403</v>
      </c>
      <c r="C167" s="7">
        <f t="shared" si="17"/>
        <v>43830</v>
      </c>
      <c r="D167" s="2" t="s">
        <v>360</v>
      </c>
      <c r="E167" s="2">
        <v>1</v>
      </c>
      <c r="F167" s="2" t="s">
        <v>359</v>
      </c>
      <c r="G167" s="2" t="s">
        <v>679</v>
      </c>
      <c r="H167" s="2">
        <f>'2-Отчет за доходите'!G25</f>
        <v>0</v>
      </c>
    </row>
    <row r="168" spans="1:8" ht="15.75">
      <c r="A168" s="2" t="str">
        <f t="shared" si="15"/>
        <v>"ЕТИК ФИНАНС" АД</v>
      </c>
      <c r="B168" s="2" t="str">
        <f t="shared" si="16"/>
        <v>201164403</v>
      </c>
      <c r="C168" s="7">
        <f t="shared" si="17"/>
        <v>43830</v>
      </c>
      <c r="D168" s="2" t="s">
        <v>364</v>
      </c>
      <c r="E168" s="2">
        <v>1</v>
      </c>
      <c r="F168" s="2" t="s">
        <v>363</v>
      </c>
      <c r="G168" s="2" t="s">
        <v>679</v>
      </c>
      <c r="H168" s="2">
        <f>'2-Отчет за доходите'!G26</f>
        <v>0</v>
      </c>
    </row>
    <row r="169" spans="1:8" ht="15.75">
      <c r="A169" s="2" t="str">
        <f t="shared" si="15"/>
        <v>"ЕТИК ФИНАНС" АД</v>
      </c>
      <c r="B169" s="2" t="str">
        <f t="shared" si="16"/>
        <v>201164403</v>
      </c>
      <c r="C169" s="7">
        <f t="shared" si="17"/>
        <v>43830</v>
      </c>
      <c r="D169" s="2" t="s">
        <v>367</v>
      </c>
      <c r="E169" s="2">
        <v>1</v>
      </c>
      <c r="F169" s="2" t="s">
        <v>348</v>
      </c>
      <c r="G169" s="2" t="s">
        <v>679</v>
      </c>
      <c r="H169" s="2">
        <f>'2-Отчет за доходите'!G27</f>
        <v>3</v>
      </c>
    </row>
    <row r="170" spans="1:8" ht="15.75">
      <c r="A170" s="2" t="str">
        <f t="shared" si="15"/>
        <v>"ЕТИК ФИНАНС" АД</v>
      </c>
      <c r="B170" s="2" t="str">
        <f t="shared" si="16"/>
        <v>201164403</v>
      </c>
      <c r="C170" s="7">
        <f t="shared" si="17"/>
        <v>43830</v>
      </c>
      <c r="D170" s="2" t="s">
        <v>373</v>
      </c>
      <c r="E170" s="2">
        <v>1</v>
      </c>
      <c r="F170" s="2" t="s">
        <v>372</v>
      </c>
      <c r="G170" s="2" t="s">
        <v>679</v>
      </c>
      <c r="H170" s="2">
        <f>'2-Отчет за доходите'!G31</f>
        <v>422</v>
      </c>
    </row>
    <row r="171" spans="1:8" ht="15.75">
      <c r="A171" s="2" t="str">
        <f t="shared" si="15"/>
        <v>"ЕТИК ФИНАНС" АД</v>
      </c>
      <c r="B171" s="2" t="str">
        <f t="shared" si="16"/>
        <v>201164403</v>
      </c>
      <c r="C171" s="7">
        <f t="shared" si="17"/>
        <v>43830</v>
      </c>
      <c r="D171" s="2" t="s">
        <v>377</v>
      </c>
      <c r="E171" s="2">
        <v>1</v>
      </c>
      <c r="F171" s="2" t="s">
        <v>376</v>
      </c>
      <c r="G171" s="2" t="s">
        <v>679</v>
      </c>
      <c r="H171" s="2">
        <f>'2-Отчет за доходите'!G33</f>
        <v>0</v>
      </c>
    </row>
    <row r="172" spans="1:8" ht="15.75">
      <c r="A172" s="2" t="str">
        <f t="shared" si="15"/>
        <v>"ЕТИК ФИНАНС" АД</v>
      </c>
      <c r="B172" s="2" t="str">
        <f t="shared" si="16"/>
        <v>201164403</v>
      </c>
      <c r="C172" s="7">
        <f t="shared" si="17"/>
        <v>43830</v>
      </c>
      <c r="D172" s="2" t="s">
        <v>381</v>
      </c>
      <c r="E172" s="2">
        <v>1</v>
      </c>
      <c r="F172" s="2" t="s">
        <v>380</v>
      </c>
      <c r="G172" s="2" t="s">
        <v>679</v>
      </c>
      <c r="H172" s="2">
        <f>'2-Отчет за доходите'!G34</f>
        <v>0</v>
      </c>
    </row>
    <row r="173" spans="1:8" ht="15.75">
      <c r="A173" s="2" t="str">
        <f t="shared" si="15"/>
        <v>"ЕТИК ФИНАНС" АД</v>
      </c>
      <c r="B173" s="2" t="str">
        <f t="shared" si="16"/>
        <v>201164403</v>
      </c>
      <c r="C173" s="7">
        <f t="shared" si="17"/>
        <v>43830</v>
      </c>
      <c r="D173" s="2" t="s">
        <v>385</v>
      </c>
      <c r="E173" s="2">
        <v>1</v>
      </c>
      <c r="F173" s="2" t="s">
        <v>384</v>
      </c>
      <c r="G173" s="2" t="s">
        <v>679</v>
      </c>
      <c r="H173" s="2">
        <f>'2-Отчет за доходите'!G35</f>
        <v>0</v>
      </c>
    </row>
    <row r="174" spans="1:8" ht="15.75">
      <c r="A174" s="2" t="str">
        <f t="shared" si="15"/>
        <v>"ЕТИК ФИНАНС" АД</v>
      </c>
      <c r="B174" s="2" t="str">
        <f t="shared" si="16"/>
        <v>201164403</v>
      </c>
      <c r="C174" s="7">
        <f t="shared" si="17"/>
        <v>43830</v>
      </c>
      <c r="D174" s="2" t="s">
        <v>389</v>
      </c>
      <c r="E174" s="2">
        <v>1</v>
      </c>
      <c r="F174" s="2" t="s">
        <v>388</v>
      </c>
      <c r="G174" s="2" t="s">
        <v>679</v>
      </c>
      <c r="H174" s="2">
        <f>'2-Отчет за доходите'!G36</f>
        <v>422</v>
      </c>
    </row>
    <row r="175" spans="1:8" ht="15.75">
      <c r="A175" s="2" t="str">
        <f t="shared" si="15"/>
        <v>"ЕТИК ФИНАНС" АД</v>
      </c>
      <c r="B175" s="2" t="str">
        <f t="shared" si="16"/>
        <v>201164403</v>
      </c>
      <c r="C175" s="7">
        <f t="shared" si="17"/>
        <v>43830</v>
      </c>
      <c r="D175" s="2" t="s">
        <v>393</v>
      </c>
      <c r="E175" s="2">
        <v>1</v>
      </c>
      <c r="F175" s="2" t="s">
        <v>392</v>
      </c>
      <c r="G175" s="2" t="s">
        <v>679</v>
      </c>
      <c r="H175" s="2">
        <f>'2-Отчет за доходите'!G37</f>
        <v>0</v>
      </c>
    </row>
    <row r="176" spans="1:8" ht="15.75">
      <c r="A176" s="2" t="str">
        <f t="shared" si="15"/>
        <v>"ЕТИК ФИНАНС" АД</v>
      </c>
      <c r="B176" s="2" t="str">
        <f t="shared" si="16"/>
        <v>201164403</v>
      </c>
      <c r="C176" s="7">
        <f t="shared" si="17"/>
        <v>43830</v>
      </c>
      <c r="D176" s="2" t="s">
        <v>405</v>
      </c>
      <c r="E176" s="2">
        <v>1</v>
      </c>
      <c r="F176" s="2" t="s">
        <v>404</v>
      </c>
      <c r="G176" s="2" t="s">
        <v>679</v>
      </c>
      <c r="H176" s="2">
        <f>'2-Отчет за доходите'!G42</f>
        <v>0</v>
      </c>
    </row>
    <row r="177" spans="1:8" ht="15.75">
      <c r="A177" s="2" t="str">
        <f t="shared" si="15"/>
        <v>"ЕТИК ФИНАНС" АД</v>
      </c>
      <c r="B177" s="2" t="str">
        <f t="shared" si="16"/>
        <v>201164403</v>
      </c>
      <c r="C177" s="7">
        <f t="shared" si="17"/>
        <v>43830</v>
      </c>
      <c r="D177" s="2" t="s">
        <v>408</v>
      </c>
      <c r="E177" s="2">
        <v>1</v>
      </c>
      <c r="F177" s="2" t="s">
        <v>406</v>
      </c>
      <c r="G177" s="2" t="s">
        <v>679</v>
      </c>
      <c r="H177" s="2">
        <f>'2-Отчет за доходите'!G43</f>
        <v>0</v>
      </c>
    </row>
    <row r="178" spans="1:8" ht="15.75">
      <c r="A178" s="2" t="str">
        <f t="shared" si="15"/>
        <v>"ЕТИК ФИНАНС" АД</v>
      </c>
      <c r="B178" s="2" t="str">
        <f t="shared" si="16"/>
        <v>201164403</v>
      </c>
      <c r="C178" s="7">
        <f t="shared" si="17"/>
        <v>43830</v>
      </c>
      <c r="D178" s="2" t="s">
        <v>412</v>
      </c>
      <c r="E178" s="2">
        <v>1</v>
      </c>
      <c r="F178" s="2" t="s">
        <v>411</v>
      </c>
      <c r="G178" s="2" t="s">
        <v>679</v>
      </c>
      <c r="H178" s="2">
        <f>'2-Отчет за доходите'!G44</f>
        <v>0</v>
      </c>
    </row>
    <row r="179" spans="1:8" ht="15.75">
      <c r="A179" s="2" t="str">
        <f t="shared" si="15"/>
        <v>"ЕТИК ФИНАНС" АД</v>
      </c>
      <c r="B179" s="2" t="str">
        <f t="shared" si="16"/>
        <v>201164403</v>
      </c>
      <c r="C179" s="7">
        <f t="shared" si="17"/>
        <v>43830</v>
      </c>
      <c r="D179" s="2" t="s">
        <v>416</v>
      </c>
      <c r="E179" s="2">
        <v>1</v>
      </c>
      <c r="F179" s="2" t="s">
        <v>415</v>
      </c>
      <c r="G179" s="2" t="s">
        <v>679</v>
      </c>
      <c r="H179" s="2">
        <f>'2-Отчет за доходите'!G45</f>
        <v>422</v>
      </c>
    </row>
    <row r="180" spans="3:6" s="1" customFormat="1" ht="15.75">
      <c r="C180" s="5"/>
      <c r="F180" s="6" t="s">
        <v>680</v>
      </c>
    </row>
    <row r="181" spans="1:8" ht="15.75">
      <c r="A181" s="2" t="str">
        <f aca="true" t="shared" si="18" ref="A181:A216">pdeName</f>
        <v>"ЕТИК ФИНАНС" АД</v>
      </c>
      <c r="B181" s="2" t="str">
        <f aca="true" t="shared" si="19" ref="B181:B216">pdeBulstat</f>
        <v>201164403</v>
      </c>
      <c r="C181" s="7">
        <f aca="true" t="shared" si="20" ref="C181:C216">endDate</f>
        <v>43830</v>
      </c>
      <c r="D181" s="2" t="s">
        <v>422</v>
      </c>
      <c r="E181" s="2">
        <v>1</v>
      </c>
      <c r="F181" s="2" t="s">
        <v>421</v>
      </c>
      <c r="G181" s="2" t="s">
        <v>681</v>
      </c>
      <c r="H181" s="9">
        <f>'3-Отчет за паричния поток'!C11</f>
        <v>74</v>
      </c>
    </row>
    <row r="182" spans="1:8" ht="15.75">
      <c r="A182" s="2" t="str">
        <f t="shared" si="18"/>
        <v>"ЕТИК ФИНАНС" АД</v>
      </c>
      <c r="B182" s="2" t="str">
        <f t="shared" si="19"/>
        <v>201164403</v>
      </c>
      <c r="C182" s="7">
        <f t="shared" si="20"/>
        <v>43830</v>
      </c>
      <c r="D182" s="2" t="s">
        <v>424</v>
      </c>
      <c r="E182" s="2">
        <v>1</v>
      </c>
      <c r="F182" s="2" t="s">
        <v>423</v>
      </c>
      <c r="G182" s="2" t="s">
        <v>681</v>
      </c>
      <c r="H182" s="9">
        <f>'3-Отчет за паричния поток'!C12</f>
        <v>-45</v>
      </c>
    </row>
    <row r="183" spans="1:8" ht="15.75">
      <c r="A183" s="2" t="str">
        <f t="shared" si="18"/>
        <v>"ЕТИК ФИНАНС" АД</v>
      </c>
      <c r="B183" s="2" t="str">
        <f t="shared" si="19"/>
        <v>201164403</v>
      </c>
      <c r="C183" s="7">
        <f t="shared" si="20"/>
        <v>43830</v>
      </c>
      <c r="D183" s="2" t="s">
        <v>426</v>
      </c>
      <c r="E183" s="2">
        <v>1</v>
      </c>
      <c r="F183" s="2" t="s">
        <v>425</v>
      </c>
      <c r="G183" s="2" t="s">
        <v>681</v>
      </c>
      <c r="H183" s="9">
        <f>'3-Отчет за паричния поток'!C13</f>
        <v>0</v>
      </c>
    </row>
    <row r="184" spans="1:8" ht="15.75">
      <c r="A184" s="2" t="str">
        <f t="shared" si="18"/>
        <v>"ЕТИК ФИНАНС" АД</v>
      </c>
      <c r="B184" s="2" t="str">
        <f t="shared" si="19"/>
        <v>201164403</v>
      </c>
      <c r="C184" s="7">
        <f t="shared" si="20"/>
        <v>43830</v>
      </c>
      <c r="D184" s="2" t="s">
        <v>428</v>
      </c>
      <c r="E184" s="2">
        <v>1</v>
      </c>
      <c r="F184" s="2" t="s">
        <v>427</v>
      </c>
      <c r="G184" s="2" t="s">
        <v>681</v>
      </c>
      <c r="H184" s="9">
        <f>'3-Отчет за паричния поток'!C14</f>
        <v>-148</v>
      </c>
    </row>
    <row r="185" spans="1:8" ht="15.75">
      <c r="A185" s="2" t="str">
        <f t="shared" si="18"/>
        <v>"ЕТИК ФИНАНС" АД</v>
      </c>
      <c r="B185" s="2" t="str">
        <f t="shared" si="19"/>
        <v>201164403</v>
      </c>
      <c r="C185" s="7">
        <f t="shared" si="20"/>
        <v>43830</v>
      </c>
      <c r="D185" s="2" t="s">
        <v>430</v>
      </c>
      <c r="E185" s="2">
        <v>1</v>
      </c>
      <c r="F185" s="2" t="s">
        <v>429</v>
      </c>
      <c r="G185" s="2" t="s">
        <v>681</v>
      </c>
      <c r="H185" s="9">
        <f>'3-Отчет за паричния поток'!C15</f>
        <v>-23</v>
      </c>
    </row>
    <row r="186" spans="1:8" ht="15.75">
      <c r="A186" s="2" t="str">
        <f t="shared" si="18"/>
        <v>"ЕТИК ФИНАНС" АД</v>
      </c>
      <c r="B186" s="2" t="str">
        <f t="shared" si="19"/>
        <v>201164403</v>
      </c>
      <c r="C186" s="7">
        <f t="shared" si="20"/>
        <v>43830</v>
      </c>
      <c r="D186" s="2" t="s">
        <v>432</v>
      </c>
      <c r="E186" s="2">
        <v>1</v>
      </c>
      <c r="F186" s="2" t="s">
        <v>431</v>
      </c>
      <c r="G186" s="2" t="s">
        <v>681</v>
      </c>
      <c r="H186" s="9">
        <f>'3-Отчет за паричния поток'!C16</f>
        <v>0</v>
      </c>
    </row>
    <row r="187" spans="1:8" ht="15.75">
      <c r="A187" s="2" t="str">
        <f t="shared" si="18"/>
        <v>"ЕТИК ФИНАНС" АД</v>
      </c>
      <c r="B187" s="2" t="str">
        <f t="shared" si="19"/>
        <v>201164403</v>
      </c>
      <c r="C187" s="7">
        <f t="shared" si="20"/>
        <v>43830</v>
      </c>
      <c r="D187" s="2" t="s">
        <v>434</v>
      </c>
      <c r="E187" s="2">
        <v>1</v>
      </c>
      <c r="F187" s="2" t="s">
        <v>433</v>
      </c>
      <c r="G187" s="2" t="s">
        <v>681</v>
      </c>
      <c r="H187" s="9">
        <f>'3-Отчет за паричния поток'!C17</f>
        <v>0</v>
      </c>
    </row>
    <row r="188" spans="1:8" ht="15.75">
      <c r="A188" s="2" t="str">
        <f t="shared" si="18"/>
        <v>"ЕТИК ФИНАНС" АД</v>
      </c>
      <c r="B188" s="2" t="str">
        <f t="shared" si="19"/>
        <v>201164403</v>
      </c>
      <c r="C188" s="7">
        <f t="shared" si="20"/>
        <v>43830</v>
      </c>
      <c r="D188" s="2" t="s">
        <v>436</v>
      </c>
      <c r="E188" s="2">
        <v>1</v>
      </c>
      <c r="F188" s="2" t="s">
        <v>435</v>
      </c>
      <c r="G188" s="2" t="s">
        <v>681</v>
      </c>
      <c r="H188" s="9">
        <f>'3-Отчет за паричния поток'!C18</f>
        <v>-1</v>
      </c>
    </row>
    <row r="189" spans="1:8" ht="15.75">
      <c r="A189" s="2" t="str">
        <f t="shared" si="18"/>
        <v>"ЕТИК ФИНАНС" АД</v>
      </c>
      <c r="B189" s="2" t="str">
        <f t="shared" si="19"/>
        <v>201164403</v>
      </c>
      <c r="C189" s="7">
        <f t="shared" si="20"/>
        <v>43830</v>
      </c>
      <c r="D189" s="2" t="s">
        <v>438</v>
      </c>
      <c r="E189" s="2">
        <v>1</v>
      </c>
      <c r="F189" s="2" t="s">
        <v>437</v>
      </c>
      <c r="G189" s="2" t="s">
        <v>681</v>
      </c>
      <c r="H189" s="9">
        <f>'3-Отчет за паричния поток'!C19</f>
        <v>0</v>
      </c>
    </row>
    <row r="190" spans="1:8" ht="15.75">
      <c r="A190" s="2" t="str">
        <f t="shared" si="18"/>
        <v>"ЕТИК ФИНАНС" АД</v>
      </c>
      <c r="B190" s="2" t="str">
        <f t="shared" si="19"/>
        <v>201164403</v>
      </c>
      <c r="C190" s="7">
        <f t="shared" si="20"/>
        <v>43830</v>
      </c>
      <c r="D190" s="2" t="s">
        <v>440</v>
      </c>
      <c r="E190" s="2">
        <v>1</v>
      </c>
      <c r="F190" s="2" t="s">
        <v>439</v>
      </c>
      <c r="G190" s="2" t="s">
        <v>681</v>
      </c>
      <c r="H190" s="9">
        <f>'3-Отчет за паричния поток'!C20</f>
        <v>-14</v>
      </c>
    </row>
    <row r="191" spans="1:8" ht="15.75">
      <c r="A191" s="2" t="str">
        <f t="shared" si="18"/>
        <v>"ЕТИК ФИНАНС" АД</v>
      </c>
      <c r="B191" s="2" t="str">
        <f t="shared" si="19"/>
        <v>201164403</v>
      </c>
      <c r="C191" s="7">
        <f t="shared" si="20"/>
        <v>43830</v>
      </c>
      <c r="D191" s="2" t="s">
        <v>442</v>
      </c>
      <c r="E191" s="2">
        <v>1</v>
      </c>
      <c r="F191" s="2" t="s">
        <v>441</v>
      </c>
      <c r="G191" s="2" t="s">
        <v>681</v>
      </c>
      <c r="H191" s="9">
        <f>'3-Отчет за паричния поток'!C21</f>
        <v>-157</v>
      </c>
    </row>
    <row r="192" spans="1:8" ht="15.75">
      <c r="A192" s="2" t="str">
        <f t="shared" si="18"/>
        <v>"ЕТИК ФИНАНС" АД</v>
      </c>
      <c r="B192" s="2" t="str">
        <f t="shared" si="19"/>
        <v>201164403</v>
      </c>
      <c r="C192" s="7">
        <f t="shared" si="20"/>
        <v>43830</v>
      </c>
      <c r="D192" s="2" t="s">
        <v>445</v>
      </c>
      <c r="E192" s="2">
        <v>1</v>
      </c>
      <c r="F192" s="2" t="s">
        <v>444</v>
      </c>
      <c r="G192" s="2" t="s">
        <v>682</v>
      </c>
      <c r="H192" s="9">
        <f>'3-Отчет за паричния поток'!C23</f>
        <v>0</v>
      </c>
    </row>
    <row r="193" spans="1:8" ht="15.75">
      <c r="A193" s="2" t="str">
        <f t="shared" si="18"/>
        <v>"ЕТИК ФИНАНС" АД</v>
      </c>
      <c r="B193" s="2" t="str">
        <f t="shared" si="19"/>
        <v>201164403</v>
      </c>
      <c r="C193" s="7">
        <f t="shared" si="20"/>
        <v>43830</v>
      </c>
      <c r="D193" s="2" t="s">
        <v>447</v>
      </c>
      <c r="E193" s="2">
        <v>1</v>
      </c>
      <c r="F193" s="2" t="s">
        <v>446</v>
      </c>
      <c r="G193" s="2" t="s">
        <v>682</v>
      </c>
      <c r="H193" s="9">
        <f>'3-Отчет за паричния поток'!C24</f>
        <v>250</v>
      </c>
    </row>
    <row r="194" spans="1:8" ht="15.75">
      <c r="A194" s="2" t="str">
        <f t="shared" si="18"/>
        <v>"ЕТИК ФИНАНС" АД</v>
      </c>
      <c r="B194" s="2" t="str">
        <f t="shared" si="19"/>
        <v>201164403</v>
      </c>
      <c r="C194" s="7">
        <f t="shared" si="20"/>
        <v>43830</v>
      </c>
      <c r="D194" s="2" t="s">
        <v>449</v>
      </c>
      <c r="E194" s="2">
        <v>1</v>
      </c>
      <c r="F194" s="2" t="s">
        <v>448</v>
      </c>
      <c r="G194" s="2" t="s">
        <v>682</v>
      </c>
      <c r="H194" s="9">
        <f>'3-Отчет за паричния поток'!C25</f>
        <v>-5</v>
      </c>
    </row>
    <row r="195" spans="1:8" ht="15.75">
      <c r="A195" s="2" t="str">
        <f t="shared" si="18"/>
        <v>"ЕТИК ФИНАНС" АД</v>
      </c>
      <c r="B195" s="2" t="str">
        <f t="shared" si="19"/>
        <v>201164403</v>
      </c>
      <c r="C195" s="7">
        <f t="shared" si="20"/>
        <v>43830</v>
      </c>
      <c r="D195" s="2" t="s">
        <v>451</v>
      </c>
      <c r="E195" s="2">
        <v>1</v>
      </c>
      <c r="F195" s="2" t="s">
        <v>450</v>
      </c>
      <c r="G195" s="2" t="s">
        <v>682</v>
      </c>
      <c r="H195" s="9">
        <f>'3-Отчет за паричния поток'!C26</f>
        <v>5</v>
      </c>
    </row>
    <row r="196" spans="1:8" ht="15.75">
      <c r="A196" s="2" t="str">
        <f t="shared" si="18"/>
        <v>"ЕТИК ФИНАНС" АД</v>
      </c>
      <c r="B196" s="2" t="str">
        <f t="shared" si="19"/>
        <v>201164403</v>
      </c>
      <c r="C196" s="7">
        <f t="shared" si="20"/>
        <v>43830</v>
      </c>
      <c r="D196" s="2" t="s">
        <v>453</v>
      </c>
      <c r="E196" s="2">
        <v>1</v>
      </c>
      <c r="F196" s="2" t="s">
        <v>452</v>
      </c>
      <c r="G196" s="2" t="s">
        <v>682</v>
      </c>
      <c r="H196" s="9">
        <f>'3-Отчет за паричния поток'!C27</f>
        <v>0</v>
      </c>
    </row>
    <row r="197" spans="1:8" ht="15.75">
      <c r="A197" s="2" t="str">
        <f t="shared" si="18"/>
        <v>"ЕТИК ФИНАНС" АД</v>
      </c>
      <c r="B197" s="2" t="str">
        <f t="shared" si="19"/>
        <v>201164403</v>
      </c>
      <c r="C197" s="7">
        <f t="shared" si="20"/>
        <v>43830</v>
      </c>
      <c r="D197" s="2" t="s">
        <v>455</v>
      </c>
      <c r="E197" s="2">
        <v>1</v>
      </c>
      <c r="F197" s="2" t="s">
        <v>454</v>
      </c>
      <c r="G197" s="2" t="s">
        <v>682</v>
      </c>
      <c r="H197" s="9">
        <f>'3-Отчет за паричния поток'!C28</f>
        <v>-250</v>
      </c>
    </row>
    <row r="198" spans="1:8" ht="15.75">
      <c r="A198" s="2" t="str">
        <f t="shared" si="18"/>
        <v>"ЕТИК ФИНАНС" АД</v>
      </c>
      <c r="B198" s="2" t="str">
        <f t="shared" si="19"/>
        <v>201164403</v>
      </c>
      <c r="C198" s="7">
        <f t="shared" si="20"/>
        <v>43830</v>
      </c>
      <c r="D198" s="2" t="s">
        <v>457</v>
      </c>
      <c r="E198" s="2">
        <v>1</v>
      </c>
      <c r="F198" s="2" t="s">
        <v>456</v>
      </c>
      <c r="G198" s="2" t="s">
        <v>682</v>
      </c>
      <c r="H198" s="9">
        <f>'3-Отчет за паричния поток'!C29</f>
        <v>0</v>
      </c>
    </row>
    <row r="199" spans="1:8" ht="15.75">
      <c r="A199" s="2" t="str">
        <f t="shared" si="18"/>
        <v>"ЕТИК ФИНАНС" АД</v>
      </c>
      <c r="B199" s="2" t="str">
        <f t="shared" si="19"/>
        <v>201164403</v>
      </c>
      <c r="C199" s="7">
        <f t="shared" si="20"/>
        <v>43830</v>
      </c>
      <c r="D199" s="2" t="s">
        <v>459</v>
      </c>
      <c r="E199" s="2">
        <v>1</v>
      </c>
      <c r="F199" s="2" t="s">
        <v>458</v>
      </c>
      <c r="G199" s="2" t="s">
        <v>682</v>
      </c>
      <c r="H199" s="9">
        <f>'3-Отчет за паричния поток'!C30</f>
        <v>0</v>
      </c>
    </row>
    <row r="200" spans="1:8" ht="15.75">
      <c r="A200" s="2" t="str">
        <f t="shared" si="18"/>
        <v>"ЕТИК ФИНАНС" АД</v>
      </c>
      <c r="B200" s="2" t="str">
        <f t="shared" si="19"/>
        <v>201164403</v>
      </c>
      <c r="C200" s="7">
        <f t="shared" si="20"/>
        <v>43830</v>
      </c>
      <c r="D200" s="2" t="s">
        <v>460</v>
      </c>
      <c r="E200" s="2">
        <v>1</v>
      </c>
      <c r="F200" s="2" t="s">
        <v>437</v>
      </c>
      <c r="G200" s="2" t="s">
        <v>682</v>
      </c>
      <c r="H200" s="9">
        <f>'3-Отчет за паричния поток'!C31</f>
        <v>0</v>
      </c>
    </row>
    <row r="201" spans="1:8" ht="15.75">
      <c r="A201" s="2" t="str">
        <f t="shared" si="18"/>
        <v>"ЕТИК ФИНАНС" АД</v>
      </c>
      <c r="B201" s="2" t="str">
        <f t="shared" si="19"/>
        <v>201164403</v>
      </c>
      <c r="C201" s="7">
        <f t="shared" si="20"/>
        <v>43830</v>
      </c>
      <c r="D201" s="2" t="s">
        <v>462</v>
      </c>
      <c r="E201" s="2">
        <v>1</v>
      </c>
      <c r="F201" s="2" t="s">
        <v>461</v>
      </c>
      <c r="G201" s="2" t="s">
        <v>682</v>
      </c>
      <c r="H201" s="9">
        <f>'3-Отчет за паричния поток'!C32</f>
        <v>0</v>
      </c>
    </row>
    <row r="202" spans="1:8" ht="15.75">
      <c r="A202" s="2" t="str">
        <f t="shared" si="18"/>
        <v>"ЕТИК ФИНАНС" АД</v>
      </c>
      <c r="B202" s="2" t="str">
        <f t="shared" si="19"/>
        <v>201164403</v>
      </c>
      <c r="C202" s="7">
        <f t="shared" si="20"/>
        <v>43830</v>
      </c>
      <c r="D202" s="2" t="s">
        <v>464</v>
      </c>
      <c r="E202" s="2">
        <v>1</v>
      </c>
      <c r="F202" s="2" t="s">
        <v>463</v>
      </c>
      <c r="G202" s="2" t="s">
        <v>682</v>
      </c>
      <c r="H202" s="9">
        <f>'3-Отчет за паричния поток'!C33</f>
        <v>0</v>
      </c>
    </row>
    <row r="203" spans="1:8" ht="15.75">
      <c r="A203" s="2" t="str">
        <f t="shared" si="18"/>
        <v>"ЕТИК ФИНАНС" АД</v>
      </c>
      <c r="B203" s="2" t="str">
        <f t="shared" si="19"/>
        <v>201164403</v>
      </c>
      <c r="C203" s="7">
        <f t="shared" si="20"/>
        <v>43830</v>
      </c>
      <c r="D203" s="2" t="s">
        <v>467</v>
      </c>
      <c r="E203" s="2">
        <v>1</v>
      </c>
      <c r="F203" s="2" t="s">
        <v>466</v>
      </c>
      <c r="G203" s="2" t="s">
        <v>683</v>
      </c>
      <c r="H203" s="9">
        <f>'3-Отчет за паричния поток'!C35</f>
        <v>0</v>
      </c>
    </row>
    <row r="204" spans="1:8" ht="15.75">
      <c r="A204" s="2" t="str">
        <f t="shared" si="18"/>
        <v>"ЕТИК ФИНАНС" АД</v>
      </c>
      <c r="B204" s="2" t="str">
        <f t="shared" si="19"/>
        <v>201164403</v>
      </c>
      <c r="C204" s="7">
        <f t="shared" si="20"/>
        <v>43830</v>
      </c>
      <c r="D204" s="2" t="s">
        <v>469</v>
      </c>
      <c r="E204" s="2">
        <v>1</v>
      </c>
      <c r="F204" s="2" t="s">
        <v>468</v>
      </c>
      <c r="G204" s="2" t="s">
        <v>683</v>
      </c>
      <c r="H204" s="9">
        <f>'3-Отчет за паричния поток'!C36</f>
        <v>0</v>
      </c>
    </row>
    <row r="205" spans="1:8" ht="15.75">
      <c r="A205" s="2" t="str">
        <f t="shared" si="18"/>
        <v>"ЕТИК ФИНАНС" АД</v>
      </c>
      <c r="B205" s="2" t="str">
        <f t="shared" si="19"/>
        <v>201164403</v>
      </c>
      <c r="C205" s="7">
        <f t="shared" si="20"/>
        <v>43830</v>
      </c>
      <c r="D205" s="2" t="s">
        <v>471</v>
      </c>
      <c r="E205" s="2">
        <v>1</v>
      </c>
      <c r="F205" s="2" t="s">
        <v>470</v>
      </c>
      <c r="G205" s="2" t="s">
        <v>683</v>
      </c>
      <c r="H205" s="9">
        <f>'3-Отчет за паричния поток'!C37</f>
        <v>0</v>
      </c>
    </row>
    <row r="206" spans="1:8" ht="15.75">
      <c r="A206" s="2" t="str">
        <f t="shared" si="18"/>
        <v>"ЕТИК ФИНАНС" АД</v>
      </c>
      <c r="B206" s="2" t="str">
        <f t="shared" si="19"/>
        <v>201164403</v>
      </c>
      <c r="C206" s="7">
        <f t="shared" si="20"/>
        <v>43830</v>
      </c>
      <c r="D206" s="2" t="s">
        <v>473</v>
      </c>
      <c r="E206" s="2">
        <v>1</v>
      </c>
      <c r="F206" s="2" t="s">
        <v>472</v>
      </c>
      <c r="G206" s="2" t="s">
        <v>683</v>
      </c>
      <c r="H206" s="9">
        <f>'3-Отчет за паричния поток'!C38</f>
        <v>0</v>
      </c>
    </row>
    <row r="207" spans="1:8" ht="15.75">
      <c r="A207" s="2" t="str">
        <f t="shared" si="18"/>
        <v>"ЕТИК ФИНАНС" АД</v>
      </c>
      <c r="B207" s="2" t="str">
        <f t="shared" si="19"/>
        <v>201164403</v>
      </c>
      <c r="C207" s="7">
        <f t="shared" si="20"/>
        <v>43830</v>
      </c>
      <c r="D207" s="2" t="s">
        <v>475</v>
      </c>
      <c r="E207" s="2">
        <v>1</v>
      </c>
      <c r="F207" s="2" t="s">
        <v>474</v>
      </c>
      <c r="G207" s="2" t="s">
        <v>683</v>
      </c>
      <c r="H207" s="9">
        <f>'3-Отчет за паричния поток'!C39</f>
        <v>0</v>
      </c>
    </row>
    <row r="208" spans="1:8" ht="15.75">
      <c r="A208" s="2" t="str">
        <f t="shared" si="18"/>
        <v>"ЕТИК ФИНАНС" АД</v>
      </c>
      <c r="B208" s="2" t="str">
        <f t="shared" si="19"/>
        <v>201164403</v>
      </c>
      <c r="C208" s="7">
        <f t="shared" si="20"/>
        <v>43830</v>
      </c>
      <c r="D208" s="2" t="s">
        <v>477</v>
      </c>
      <c r="E208" s="2">
        <v>1</v>
      </c>
      <c r="F208" s="2" t="s">
        <v>476</v>
      </c>
      <c r="G208" s="2" t="s">
        <v>683</v>
      </c>
      <c r="H208" s="9">
        <f>'3-Отчет за паричния поток'!C40</f>
        <v>0</v>
      </c>
    </row>
    <row r="209" spans="1:8" ht="15.75">
      <c r="A209" s="2" t="str">
        <f t="shared" si="18"/>
        <v>"ЕТИК ФИНАНС" АД</v>
      </c>
      <c r="B209" s="2" t="str">
        <f t="shared" si="19"/>
        <v>201164403</v>
      </c>
      <c r="C209" s="7">
        <f t="shared" si="20"/>
        <v>43830</v>
      </c>
      <c r="D209" s="2" t="s">
        <v>479</v>
      </c>
      <c r="E209" s="2">
        <v>1</v>
      </c>
      <c r="F209" s="2" t="s">
        <v>478</v>
      </c>
      <c r="G209" s="2" t="s">
        <v>683</v>
      </c>
      <c r="H209" s="9">
        <f>'3-Отчет за паричния поток'!C41</f>
        <v>0</v>
      </c>
    </row>
    <row r="210" spans="1:8" ht="15.75">
      <c r="A210" s="2" t="str">
        <f t="shared" si="18"/>
        <v>"ЕТИК ФИНАНС" АД</v>
      </c>
      <c r="B210" s="2" t="str">
        <f t="shared" si="19"/>
        <v>201164403</v>
      </c>
      <c r="C210" s="7">
        <f t="shared" si="20"/>
        <v>43830</v>
      </c>
      <c r="D210" s="2" t="s">
        <v>481</v>
      </c>
      <c r="E210" s="2">
        <v>1</v>
      </c>
      <c r="F210" s="2" t="s">
        <v>480</v>
      </c>
      <c r="G210" s="2" t="s">
        <v>683</v>
      </c>
      <c r="H210" s="9">
        <f>'3-Отчет за паричния поток'!C42</f>
        <v>0</v>
      </c>
    </row>
    <row r="211" spans="1:8" ht="15.75">
      <c r="A211" s="2" t="str">
        <f t="shared" si="18"/>
        <v>"ЕТИК ФИНАНС" АД</v>
      </c>
      <c r="B211" s="2" t="str">
        <f t="shared" si="19"/>
        <v>201164403</v>
      </c>
      <c r="C211" s="7">
        <f t="shared" si="20"/>
        <v>43830</v>
      </c>
      <c r="D211" s="2" t="s">
        <v>483</v>
      </c>
      <c r="E211" s="2">
        <v>1</v>
      </c>
      <c r="F211" s="2" t="s">
        <v>482</v>
      </c>
      <c r="G211" s="2" t="s">
        <v>683</v>
      </c>
      <c r="H211" s="9">
        <f>'3-Отчет за паричния поток'!C43</f>
        <v>0</v>
      </c>
    </row>
    <row r="212" spans="1:8" ht="15.75">
      <c r="A212" s="2" t="str">
        <f t="shared" si="18"/>
        <v>"ЕТИК ФИНАНС" АД</v>
      </c>
      <c r="B212" s="2" t="str">
        <f t="shared" si="19"/>
        <v>201164403</v>
      </c>
      <c r="C212" s="7">
        <f t="shared" si="20"/>
        <v>43830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-157</v>
      </c>
    </row>
    <row r="213" spans="1:8" ht="15.75">
      <c r="A213" s="2" t="str">
        <f t="shared" si="18"/>
        <v>"ЕТИК ФИНАНС" АД</v>
      </c>
      <c r="B213" s="2" t="str">
        <f t="shared" si="19"/>
        <v>201164403</v>
      </c>
      <c r="C213" s="7">
        <f t="shared" si="20"/>
        <v>43830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162</v>
      </c>
    </row>
    <row r="214" spans="1:8" ht="15.75">
      <c r="A214" s="2" t="str">
        <f t="shared" si="18"/>
        <v>"ЕТИК ФИНАНС" АД</v>
      </c>
      <c r="B214" s="2" t="str">
        <f t="shared" si="19"/>
        <v>201164403</v>
      </c>
      <c r="C214" s="7">
        <f t="shared" si="20"/>
        <v>43830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5</v>
      </c>
    </row>
    <row r="215" spans="1:8" ht="15.75">
      <c r="A215" s="2" t="str">
        <f t="shared" si="18"/>
        <v>"ЕТИК ФИНАНС" АД</v>
      </c>
      <c r="B215" s="2" t="str">
        <f t="shared" si="19"/>
        <v>201164403</v>
      </c>
      <c r="C215" s="7">
        <f t="shared" si="20"/>
        <v>43830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5</v>
      </c>
    </row>
    <row r="216" spans="1:8" ht="15.75">
      <c r="A216" s="2" t="str">
        <f t="shared" si="18"/>
        <v>"ЕТИК ФИНАНС" АД</v>
      </c>
      <c r="B216" s="2" t="str">
        <f t="shared" si="19"/>
        <v>201164403</v>
      </c>
      <c r="C216" s="7">
        <f t="shared" si="20"/>
        <v>43830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684</v>
      </c>
    </row>
    <row r="218" spans="1:8" ht="15.75">
      <c r="A218" s="2" t="str">
        <f aca="true" t="shared" si="21" ref="A218:A281">pdeName</f>
        <v>"ЕТИК ФИНАНС" АД</v>
      </c>
      <c r="B218" s="2" t="str">
        <f aca="true" t="shared" si="22" ref="B218:B281">pdeBulstat</f>
        <v>201164403</v>
      </c>
      <c r="C218" s="7">
        <f aca="true" t="shared" si="23" ref="C218:C281">endDate</f>
        <v>43830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9595</v>
      </c>
    </row>
    <row r="219" spans="1:8" ht="15.75">
      <c r="A219" s="2" t="str">
        <f t="shared" si="21"/>
        <v>"ЕТИК ФИНАНС" АД</v>
      </c>
      <c r="B219" s="2" t="str">
        <f t="shared" si="22"/>
        <v>201164403</v>
      </c>
      <c r="C219" s="7">
        <f t="shared" si="23"/>
        <v>43830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"ЕТИК ФИНАНС" АД</v>
      </c>
      <c r="B220" s="2" t="str">
        <f t="shared" si="22"/>
        <v>201164403</v>
      </c>
      <c r="C220" s="7">
        <f t="shared" si="23"/>
        <v>43830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"ЕТИК ФИНАНС" АД</v>
      </c>
      <c r="B221" s="2" t="str">
        <f t="shared" si="22"/>
        <v>201164403</v>
      </c>
      <c r="C221" s="7">
        <f t="shared" si="23"/>
        <v>43830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"ЕТИК ФИНАНС" АД</v>
      </c>
      <c r="B222" s="2" t="str">
        <f t="shared" si="22"/>
        <v>201164403</v>
      </c>
      <c r="C222" s="7">
        <f t="shared" si="23"/>
        <v>43830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9595</v>
      </c>
    </row>
    <row r="223" spans="1:8" ht="15.75">
      <c r="A223" s="2" t="str">
        <f t="shared" si="21"/>
        <v>"ЕТИК ФИНАНС" АД</v>
      </c>
      <c r="B223" s="2" t="str">
        <f t="shared" si="22"/>
        <v>201164403</v>
      </c>
      <c r="C223" s="7">
        <f t="shared" si="23"/>
        <v>43830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"ЕТИК ФИНАНС" АД</v>
      </c>
      <c r="B224" s="2" t="str">
        <f t="shared" si="22"/>
        <v>201164403</v>
      </c>
      <c r="C224" s="7">
        <f t="shared" si="23"/>
        <v>43830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"ЕТИК ФИНАНС" АД</v>
      </c>
      <c r="B225" s="2" t="str">
        <f t="shared" si="22"/>
        <v>201164403</v>
      </c>
      <c r="C225" s="7">
        <f t="shared" si="23"/>
        <v>43830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"ЕТИК ФИНАНС" АД</v>
      </c>
      <c r="B226" s="2" t="str">
        <f t="shared" si="22"/>
        <v>201164403</v>
      </c>
      <c r="C226" s="7">
        <f t="shared" si="23"/>
        <v>43830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"ЕТИК ФИНАНС" АД</v>
      </c>
      <c r="B227" s="2" t="str">
        <f t="shared" si="22"/>
        <v>201164403</v>
      </c>
      <c r="C227" s="7">
        <f t="shared" si="23"/>
        <v>43830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"ЕТИК ФИНАНС" АД</v>
      </c>
      <c r="B228" s="2" t="str">
        <f t="shared" si="22"/>
        <v>201164403</v>
      </c>
      <c r="C228" s="7">
        <f t="shared" si="23"/>
        <v>43830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"ЕТИК ФИНАНС" АД</v>
      </c>
      <c r="B229" s="2" t="str">
        <f t="shared" si="22"/>
        <v>201164403</v>
      </c>
      <c r="C229" s="7">
        <f t="shared" si="23"/>
        <v>43830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"ЕТИК ФИНАНС" АД</v>
      </c>
      <c r="B230" s="2" t="str">
        <f t="shared" si="22"/>
        <v>201164403</v>
      </c>
      <c r="C230" s="7">
        <f t="shared" si="23"/>
        <v>43830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"ЕТИК ФИНАНС" АД</v>
      </c>
      <c r="B231" s="2" t="str">
        <f t="shared" si="22"/>
        <v>201164403</v>
      </c>
      <c r="C231" s="7">
        <f t="shared" si="23"/>
        <v>43830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"ЕТИК ФИНАНС" АД</v>
      </c>
      <c r="B232" s="2" t="str">
        <f t="shared" si="22"/>
        <v>201164403</v>
      </c>
      <c r="C232" s="7">
        <f t="shared" si="23"/>
        <v>43830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"ЕТИК ФИНАНС" АД</v>
      </c>
      <c r="B233" s="2" t="str">
        <f t="shared" si="22"/>
        <v>201164403</v>
      </c>
      <c r="C233" s="7">
        <f t="shared" si="23"/>
        <v>43830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"ЕТИК ФИНАНС" АД</v>
      </c>
      <c r="B234" s="2" t="str">
        <f t="shared" si="22"/>
        <v>201164403</v>
      </c>
      <c r="C234" s="7">
        <f t="shared" si="23"/>
        <v>43830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"ЕТИК ФИНАНС" АД</v>
      </c>
      <c r="B235" s="2" t="str">
        <f t="shared" si="22"/>
        <v>201164403</v>
      </c>
      <c r="C235" s="7">
        <f t="shared" si="23"/>
        <v>43830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"ЕТИК ФИНАНС" АД</v>
      </c>
      <c r="B236" s="2" t="str">
        <f t="shared" si="22"/>
        <v>201164403</v>
      </c>
      <c r="C236" s="7">
        <f t="shared" si="23"/>
        <v>43830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9595</v>
      </c>
    </row>
    <row r="237" spans="1:8" ht="15.75">
      <c r="A237" s="2" t="str">
        <f t="shared" si="21"/>
        <v>"ЕТИК ФИНАНС" АД</v>
      </c>
      <c r="B237" s="2" t="str">
        <f t="shared" si="22"/>
        <v>201164403</v>
      </c>
      <c r="C237" s="7">
        <f t="shared" si="23"/>
        <v>43830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"ЕТИК ФИНАНС" АД</v>
      </c>
      <c r="B238" s="2" t="str">
        <f t="shared" si="22"/>
        <v>201164403</v>
      </c>
      <c r="C238" s="7">
        <f t="shared" si="23"/>
        <v>43830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"ЕТИК ФИНАНС" АД</v>
      </c>
      <c r="B239" s="2" t="str">
        <f t="shared" si="22"/>
        <v>201164403</v>
      </c>
      <c r="C239" s="7">
        <f t="shared" si="23"/>
        <v>43830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9595</v>
      </c>
    </row>
    <row r="240" spans="1:8" ht="15.75">
      <c r="A240" s="2" t="str">
        <f t="shared" si="21"/>
        <v>"ЕТИК ФИНАНС" АД</v>
      </c>
      <c r="B240" s="2" t="str">
        <f t="shared" si="22"/>
        <v>201164403</v>
      </c>
      <c r="C240" s="7">
        <f t="shared" si="23"/>
        <v>43830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"ЕТИК ФИНАНС" АД</v>
      </c>
      <c r="B241" s="2" t="str">
        <f t="shared" si="22"/>
        <v>201164403</v>
      </c>
      <c r="C241" s="7">
        <f t="shared" si="23"/>
        <v>43830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"ЕТИК ФИНАНС" АД</v>
      </c>
      <c r="B242" s="2" t="str">
        <f t="shared" si="22"/>
        <v>201164403</v>
      </c>
      <c r="C242" s="7">
        <f t="shared" si="23"/>
        <v>43830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"ЕТИК ФИНАНС" АД</v>
      </c>
      <c r="B243" s="2" t="str">
        <f t="shared" si="22"/>
        <v>201164403</v>
      </c>
      <c r="C243" s="7">
        <f t="shared" si="23"/>
        <v>43830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"ЕТИК ФИНАНС" АД</v>
      </c>
      <c r="B244" s="2" t="str">
        <f t="shared" si="22"/>
        <v>201164403</v>
      </c>
      <c r="C244" s="7">
        <f t="shared" si="23"/>
        <v>43830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"ЕТИК ФИНАНС" АД</v>
      </c>
      <c r="B245" s="2" t="str">
        <f t="shared" si="22"/>
        <v>201164403</v>
      </c>
      <c r="C245" s="7">
        <f t="shared" si="23"/>
        <v>43830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"ЕТИК ФИНАНС" АД</v>
      </c>
      <c r="B246" s="2" t="str">
        <f t="shared" si="22"/>
        <v>201164403</v>
      </c>
      <c r="C246" s="7">
        <f t="shared" si="23"/>
        <v>43830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"ЕТИК ФИНАНС" АД</v>
      </c>
      <c r="B247" s="2" t="str">
        <f t="shared" si="22"/>
        <v>201164403</v>
      </c>
      <c r="C247" s="7">
        <f t="shared" si="23"/>
        <v>43830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"ЕТИК ФИНАНС" АД</v>
      </c>
      <c r="B248" s="2" t="str">
        <f t="shared" si="22"/>
        <v>201164403</v>
      </c>
      <c r="C248" s="7">
        <f t="shared" si="23"/>
        <v>43830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"ЕТИК ФИНАНС" АД</v>
      </c>
      <c r="B249" s="2" t="str">
        <f t="shared" si="22"/>
        <v>201164403</v>
      </c>
      <c r="C249" s="7">
        <f t="shared" si="23"/>
        <v>43830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"ЕТИК ФИНАНС" АД</v>
      </c>
      <c r="B250" s="2" t="str">
        <f t="shared" si="22"/>
        <v>201164403</v>
      </c>
      <c r="C250" s="7">
        <f t="shared" si="23"/>
        <v>43830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"ЕТИК ФИНАНС" АД</v>
      </c>
      <c r="B251" s="2" t="str">
        <f t="shared" si="22"/>
        <v>201164403</v>
      </c>
      <c r="C251" s="7">
        <f t="shared" si="23"/>
        <v>43830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"ЕТИК ФИНАНС" АД</v>
      </c>
      <c r="B252" s="2" t="str">
        <f t="shared" si="22"/>
        <v>201164403</v>
      </c>
      <c r="C252" s="7">
        <f t="shared" si="23"/>
        <v>43830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"ЕТИК ФИНАНС" АД</v>
      </c>
      <c r="B253" s="2" t="str">
        <f t="shared" si="22"/>
        <v>201164403</v>
      </c>
      <c r="C253" s="7">
        <f t="shared" si="23"/>
        <v>43830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"ЕТИК ФИНАНС" АД</v>
      </c>
      <c r="B254" s="2" t="str">
        <f t="shared" si="22"/>
        <v>201164403</v>
      </c>
      <c r="C254" s="7">
        <f t="shared" si="23"/>
        <v>43830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"ЕТИК ФИНАНС" АД</v>
      </c>
      <c r="B255" s="2" t="str">
        <f t="shared" si="22"/>
        <v>201164403</v>
      </c>
      <c r="C255" s="7">
        <f t="shared" si="23"/>
        <v>43830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"ЕТИК ФИНАНС" АД</v>
      </c>
      <c r="B256" s="2" t="str">
        <f t="shared" si="22"/>
        <v>201164403</v>
      </c>
      <c r="C256" s="7">
        <f t="shared" si="23"/>
        <v>43830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"ЕТИК ФИНАНС" АД</v>
      </c>
      <c r="B257" s="2" t="str">
        <f t="shared" si="22"/>
        <v>201164403</v>
      </c>
      <c r="C257" s="7">
        <f t="shared" si="23"/>
        <v>43830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"ЕТИК ФИНАНС" АД</v>
      </c>
      <c r="B258" s="2" t="str">
        <f t="shared" si="22"/>
        <v>201164403</v>
      </c>
      <c r="C258" s="7">
        <f t="shared" si="23"/>
        <v>43830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"ЕТИК ФИНАНС" АД</v>
      </c>
      <c r="B259" s="2" t="str">
        <f t="shared" si="22"/>
        <v>201164403</v>
      </c>
      <c r="C259" s="7">
        <f t="shared" si="23"/>
        <v>43830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"ЕТИК ФИНАНС" АД</v>
      </c>
      <c r="B260" s="2" t="str">
        <f t="shared" si="22"/>
        <v>201164403</v>
      </c>
      <c r="C260" s="7">
        <f t="shared" si="23"/>
        <v>43830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"ЕТИК ФИНАНС" АД</v>
      </c>
      <c r="B261" s="2" t="str">
        <f t="shared" si="22"/>
        <v>201164403</v>
      </c>
      <c r="C261" s="7">
        <f t="shared" si="23"/>
        <v>43830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"ЕТИК ФИНАНС" АД</v>
      </c>
      <c r="B262" s="2" t="str">
        <f t="shared" si="22"/>
        <v>201164403</v>
      </c>
      <c r="C262" s="7">
        <f t="shared" si="23"/>
        <v>43830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"ЕТИК ФИНАНС" АД</v>
      </c>
      <c r="B263" s="2" t="str">
        <f t="shared" si="22"/>
        <v>201164403</v>
      </c>
      <c r="C263" s="7">
        <f t="shared" si="23"/>
        <v>43830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"ЕТИК ФИНАНС" АД</v>
      </c>
      <c r="B264" s="2" t="str">
        <f t="shared" si="22"/>
        <v>201164403</v>
      </c>
      <c r="C264" s="7">
        <f t="shared" si="23"/>
        <v>43830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"ЕТИК ФИНАНС" АД</v>
      </c>
      <c r="B265" s="2" t="str">
        <f t="shared" si="22"/>
        <v>201164403</v>
      </c>
      <c r="C265" s="7">
        <f t="shared" si="23"/>
        <v>43830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"ЕТИК ФИНАНС" АД</v>
      </c>
      <c r="B266" s="2" t="str">
        <f t="shared" si="22"/>
        <v>201164403</v>
      </c>
      <c r="C266" s="7">
        <f t="shared" si="23"/>
        <v>43830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"ЕТИК ФИНАНС" АД</v>
      </c>
      <c r="B267" s="2" t="str">
        <f t="shared" si="22"/>
        <v>201164403</v>
      </c>
      <c r="C267" s="7">
        <f t="shared" si="23"/>
        <v>43830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"ЕТИК ФИНАНС" АД</v>
      </c>
      <c r="B268" s="2" t="str">
        <f t="shared" si="22"/>
        <v>201164403</v>
      </c>
      <c r="C268" s="7">
        <f t="shared" si="23"/>
        <v>43830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"ЕТИК ФИНАНС" АД</v>
      </c>
      <c r="B269" s="2" t="str">
        <f t="shared" si="22"/>
        <v>201164403</v>
      </c>
      <c r="C269" s="7">
        <f t="shared" si="23"/>
        <v>43830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"ЕТИК ФИНАНС" АД</v>
      </c>
      <c r="B270" s="2" t="str">
        <f t="shared" si="22"/>
        <v>201164403</v>
      </c>
      <c r="C270" s="7">
        <f t="shared" si="23"/>
        <v>43830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"ЕТИК ФИНАНС" АД</v>
      </c>
      <c r="B271" s="2" t="str">
        <f t="shared" si="22"/>
        <v>201164403</v>
      </c>
      <c r="C271" s="7">
        <f t="shared" si="23"/>
        <v>43830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"ЕТИК ФИНАНС" АД</v>
      </c>
      <c r="B272" s="2" t="str">
        <f t="shared" si="22"/>
        <v>201164403</v>
      </c>
      <c r="C272" s="7">
        <f t="shared" si="23"/>
        <v>43830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"ЕТИК ФИНАНС" АД</v>
      </c>
      <c r="B273" s="2" t="str">
        <f t="shared" si="22"/>
        <v>201164403</v>
      </c>
      <c r="C273" s="7">
        <f t="shared" si="23"/>
        <v>43830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"ЕТИК ФИНАНС" АД</v>
      </c>
      <c r="B274" s="2" t="str">
        <f t="shared" si="22"/>
        <v>201164403</v>
      </c>
      <c r="C274" s="7">
        <f t="shared" si="23"/>
        <v>43830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"ЕТИК ФИНАНС" АД</v>
      </c>
      <c r="B275" s="2" t="str">
        <f t="shared" si="22"/>
        <v>201164403</v>
      </c>
      <c r="C275" s="7">
        <f t="shared" si="23"/>
        <v>43830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"ЕТИК ФИНАНС" АД</v>
      </c>
      <c r="B276" s="2" t="str">
        <f t="shared" si="22"/>
        <v>201164403</v>
      </c>
      <c r="C276" s="7">
        <f t="shared" si="23"/>
        <v>43830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"ЕТИК ФИНАНС" АД</v>
      </c>
      <c r="B277" s="2" t="str">
        <f t="shared" si="22"/>
        <v>201164403</v>
      </c>
      <c r="C277" s="7">
        <f t="shared" si="23"/>
        <v>43830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"ЕТИК ФИНАНС" АД</v>
      </c>
      <c r="B278" s="2" t="str">
        <f t="shared" si="22"/>
        <v>201164403</v>
      </c>
      <c r="C278" s="7">
        <f t="shared" si="23"/>
        <v>43830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"ЕТИК ФИНАНС" АД</v>
      </c>
      <c r="B279" s="2" t="str">
        <f t="shared" si="22"/>
        <v>201164403</v>
      </c>
      <c r="C279" s="7">
        <f t="shared" si="23"/>
        <v>43830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"ЕТИК ФИНАНС" АД</v>
      </c>
      <c r="B280" s="2" t="str">
        <f t="shared" si="22"/>
        <v>201164403</v>
      </c>
      <c r="C280" s="7">
        <f t="shared" si="23"/>
        <v>43830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"ЕТИК ФИНАНС" АД</v>
      </c>
      <c r="B281" s="2" t="str">
        <f t="shared" si="22"/>
        <v>201164403</v>
      </c>
      <c r="C281" s="7">
        <f t="shared" si="23"/>
        <v>43830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"ЕТИК ФИНАНС" АД</v>
      </c>
      <c r="B282" s="2" t="str">
        <f aca="true" t="shared" si="25" ref="B282:B345">pdeBulstat</f>
        <v>201164403</v>
      </c>
      <c r="C282" s="7">
        <f aca="true" t="shared" si="26" ref="C282:C345">endDate</f>
        <v>43830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"ЕТИК ФИНАНС" АД</v>
      </c>
      <c r="B283" s="2" t="str">
        <f t="shared" si="25"/>
        <v>201164403</v>
      </c>
      <c r="C283" s="7">
        <f t="shared" si="26"/>
        <v>43830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"ЕТИК ФИНАНС" АД</v>
      </c>
      <c r="B284" s="2" t="str">
        <f t="shared" si="25"/>
        <v>201164403</v>
      </c>
      <c r="C284" s="7">
        <f t="shared" si="26"/>
        <v>43830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195</v>
      </c>
    </row>
    <row r="285" spans="1:8" ht="15.75">
      <c r="A285" s="2" t="str">
        <f t="shared" si="24"/>
        <v>"ЕТИК ФИНАНС" АД</v>
      </c>
      <c r="B285" s="2" t="str">
        <f t="shared" si="25"/>
        <v>201164403</v>
      </c>
      <c r="C285" s="7">
        <f t="shared" si="26"/>
        <v>43830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"ЕТИК ФИНАНС" АД</v>
      </c>
      <c r="B286" s="2" t="str">
        <f t="shared" si="25"/>
        <v>201164403</v>
      </c>
      <c r="C286" s="7">
        <f t="shared" si="26"/>
        <v>43830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"ЕТИК ФИНАНС" АД</v>
      </c>
      <c r="B287" s="2" t="str">
        <f t="shared" si="25"/>
        <v>201164403</v>
      </c>
      <c r="C287" s="7">
        <f t="shared" si="26"/>
        <v>43830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"ЕТИК ФИНАНС" АД</v>
      </c>
      <c r="B288" s="2" t="str">
        <f t="shared" si="25"/>
        <v>201164403</v>
      </c>
      <c r="C288" s="7">
        <f t="shared" si="26"/>
        <v>43830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195</v>
      </c>
    </row>
    <row r="289" spans="1:8" ht="15.75">
      <c r="A289" s="2" t="str">
        <f t="shared" si="24"/>
        <v>"ЕТИК ФИНАНС" АД</v>
      </c>
      <c r="B289" s="2" t="str">
        <f t="shared" si="25"/>
        <v>201164403</v>
      </c>
      <c r="C289" s="7">
        <f t="shared" si="26"/>
        <v>43830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"ЕТИК ФИНАНС" АД</v>
      </c>
      <c r="B290" s="2" t="str">
        <f t="shared" si="25"/>
        <v>201164403</v>
      </c>
      <c r="C290" s="7">
        <f t="shared" si="26"/>
        <v>43830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"ЕТИК ФИНАНС" АД</v>
      </c>
      <c r="B291" s="2" t="str">
        <f t="shared" si="25"/>
        <v>201164403</v>
      </c>
      <c r="C291" s="7">
        <f t="shared" si="26"/>
        <v>43830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"ЕТИК ФИНАНС" АД</v>
      </c>
      <c r="B292" s="2" t="str">
        <f t="shared" si="25"/>
        <v>201164403</v>
      </c>
      <c r="C292" s="7">
        <f t="shared" si="26"/>
        <v>43830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"ЕТИК ФИНАНС" АД</v>
      </c>
      <c r="B293" s="2" t="str">
        <f t="shared" si="25"/>
        <v>201164403</v>
      </c>
      <c r="C293" s="7">
        <f t="shared" si="26"/>
        <v>43830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"ЕТИК ФИНАНС" АД</v>
      </c>
      <c r="B294" s="2" t="str">
        <f t="shared" si="25"/>
        <v>201164403</v>
      </c>
      <c r="C294" s="7">
        <f t="shared" si="26"/>
        <v>43830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"ЕТИК ФИНАНС" АД</v>
      </c>
      <c r="B295" s="2" t="str">
        <f t="shared" si="25"/>
        <v>201164403</v>
      </c>
      <c r="C295" s="7">
        <f t="shared" si="26"/>
        <v>43830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"ЕТИК ФИНАНС" АД</v>
      </c>
      <c r="B296" s="2" t="str">
        <f t="shared" si="25"/>
        <v>201164403</v>
      </c>
      <c r="C296" s="7">
        <f t="shared" si="26"/>
        <v>43830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"ЕТИК ФИНАНС" АД</v>
      </c>
      <c r="B297" s="2" t="str">
        <f t="shared" si="25"/>
        <v>201164403</v>
      </c>
      <c r="C297" s="7">
        <f t="shared" si="26"/>
        <v>43830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"ЕТИК ФИНАНС" АД</v>
      </c>
      <c r="B298" s="2" t="str">
        <f t="shared" si="25"/>
        <v>201164403</v>
      </c>
      <c r="C298" s="7">
        <f t="shared" si="26"/>
        <v>43830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"ЕТИК ФИНАНС" АД</v>
      </c>
      <c r="B299" s="2" t="str">
        <f t="shared" si="25"/>
        <v>201164403</v>
      </c>
      <c r="C299" s="7">
        <f t="shared" si="26"/>
        <v>43830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"ЕТИК ФИНАНС" АД</v>
      </c>
      <c r="B300" s="2" t="str">
        <f t="shared" si="25"/>
        <v>201164403</v>
      </c>
      <c r="C300" s="7">
        <f t="shared" si="26"/>
        <v>43830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"ЕТИК ФИНАНС" АД</v>
      </c>
      <c r="B301" s="2" t="str">
        <f t="shared" si="25"/>
        <v>201164403</v>
      </c>
      <c r="C301" s="7">
        <f t="shared" si="26"/>
        <v>43830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"ЕТИК ФИНАНС" АД</v>
      </c>
      <c r="B302" s="2" t="str">
        <f t="shared" si="25"/>
        <v>201164403</v>
      </c>
      <c r="C302" s="7">
        <f t="shared" si="26"/>
        <v>43830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195</v>
      </c>
    </row>
    <row r="303" spans="1:8" ht="15.75">
      <c r="A303" s="2" t="str">
        <f t="shared" si="24"/>
        <v>"ЕТИК ФИНАНС" АД</v>
      </c>
      <c r="B303" s="2" t="str">
        <f t="shared" si="25"/>
        <v>201164403</v>
      </c>
      <c r="C303" s="7">
        <f t="shared" si="26"/>
        <v>43830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"ЕТИК ФИНАНС" АД</v>
      </c>
      <c r="B304" s="2" t="str">
        <f t="shared" si="25"/>
        <v>201164403</v>
      </c>
      <c r="C304" s="7">
        <f t="shared" si="26"/>
        <v>43830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"ЕТИК ФИНАНС" АД</v>
      </c>
      <c r="B305" s="2" t="str">
        <f t="shared" si="25"/>
        <v>201164403</v>
      </c>
      <c r="C305" s="7">
        <f t="shared" si="26"/>
        <v>43830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195</v>
      </c>
    </row>
    <row r="306" spans="1:8" ht="15.75">
      <c r="A306" s="2" t="str">
        <f t="shared" si="24"/>
        <v>"ЕТИК ФИНАНС" АД</v>
      </c>
      <c r="B306" s="2" t="str">
        <f t="shared" si="25"/>
        <v>201164403</v>
      </c>
      <c r="C306" s="7">
        <f t="shared" si="26"/>
        <v>43830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"ЕТИК ФИНАНС" АД</v>
      </c>
      <c r="B307" s="2" t="str">
        <f t="shared" si="25"/>
        <v>201164403</v>
      </c>
      <c r="C307" s="7">
        <f t="shared" si="26"/>
        <v>43830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"ЕТИК ФИНАНС" АД</v>
      </c>
      <c r="B308" s="2" t="str">
        <f t="shared" si="25"/>
        <v>201164403</v>
      </c>
      <c r="C308" s="7">
        <f t="shared" si="26"/>
        <v>43830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"ЕТИК ФИНАНС" АД</v>
      </c>
      <c r="B309" s="2" t="str">
        <f t="shared" si="25"/>
        <v>201164403</v>
      </c>
      <c r="C309" s="7">
        <f t="shared" si="26"/>
        <v>43830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"ЕТИК ФИНАНС" АД</v>
      </c>
      <c r="B310" s="2" t="str">
        <f t="shared" si="25"/>
        <v>201164403</v>
      </c>
      <c r="C310" s="7">
        <f t="shared" si="26"/>
        <v>43830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"ЕТИК ФИНАНС" АД</v>
      </c>
      <c r="B311" s="2" t="str">
        <f t="shared" si="25"/>
        <v>201164403</v>
      </c>
      <c r="C311" s="7">
        <f t="shared" si="26"/>
        <v>43830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"ЕТИК ФИНАНС" АД</v>
      </c>
      <c r="B312" s="2" t="str">
        <f t="shared" si="25"/>
        <v>201164403</v>
      </c>
      <c r="C312" s="7">
        <f t="shared" si="26"/>
        <v>43830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"ЕТИК ФИНАНС" АД</v>
      </c>
      <c r="B313" s="2" t="str">
        <f t="shared" si="25"/>
        <v>201164403</v>
      </c>
      <c r="C313" s="7">
        <f t="shared" si="26"/>
        <v>43830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"ЕТИК ФИНАНС" АД</v>
      </c>
      <c r="B314" s="2" t="str">
        <f t="shared" si="25"/>
        <v>201164403</v>
      </c>
      <c r="C314" s="7">
        <f t="shared" si="26"/>
        <v>43830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"ЕТИК ФИНАНС" АД</v>
      </c>
      <c r="B315" s="2" t="str">
        <f t="shared" si="25"/>
        <v>201164403</v>
      </c>
      <c r="C315" s="7">
        <f t="shared" si="26"/>
        <v>43830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"ЕТИК ФИНАНС" АД</v>
      </c>
      <c r="B316" s="2" t="str">
        <f t="shared" si="25"/>
        <v>201164403</v>
      </c>
      <c r="C316" s="7">
        <f t="shared" si="26"/>
        <v>43830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"ЕТИК ФИНАНС" АД</v>
      </c>
      <c r="B317" s="2" t="str">
        <f t="shared" si="25"/>
        <v>201164403</v>
      </c>
      <c r="C317" s="7">
        <f t="shared" si="26"/>
        <v>43830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"ЕТИК ФИНАНС" АД</v>
      </c>
      <c r="B318" s="2" t="str">
        <f t="shared" si="25"/>
        <v>201164403</v>
      </c>
      <c r="C318" s="7">
        <f t="shared" si="26"/>
        <v>43830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"ЕТИК ФИНАНС" АД</v>
      </c>
      <c r="B319" s="2" t="str">
        <f t="shared" si="25"/>
        <v>201164403</v>
      </c>
      <c r="C319" s="7">
        <f t="shared" si="26"/>
        <v>43830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"ЕТИК ФИНАНС" АД</v>
      </c>
      <c r="B320" s="2" t="str">
        <f t="shared" si="25"/>
        <v>201164403</v>
      </c>
      <c r="C320" s="7">
        <f t="shared" si="26"/>
        <v>43830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"ЕТИК ФИНАНС" АД</v>
      </c>
      <c r="B321" s="2" t="str">
        <f t="shared" si="25"/>
        <v>201164403</v>
      </c>
      <c r="C321" s="7">
        <f t="shared" si="26"/>
        <v>43830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"ЕТИК ФИНАНС" АД</v>
      </c>
      <c r="B322" s="2" t="str">
        <f t="shared" si="25"/>
        <v>201164403</v>
      </c>
      <c r="C322" s="7">
        <f t="shared" si="26"/>
        <v>43830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"ЕТИК ФИНАНС" АД</v>
      </c>
      <c r="B323" s="2" t="str">
        <f t="shared" si="25"/>
        <v>201164403</v>
      </c>
      <c r="C323" s="7">
        <f t="shared" si="26"/>
        <v>43830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"ЕТИК ФИНАНС" АД</v>
      </c>
      <c r="B324" s="2" t="str">
        <f t="shared" si="25"/>
        <v>201164403</v>
      </c>
      <c r="C324" s="7">
        <f t="shared" si="26"/>
        <v>43830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"ЕТИК ФИНАНС" АД</v>
      </c>
      <c r="B325" s="2" t="str">
        <f t="shared" si="25"/>
        <v>201164403</v>
      </c>
      <c r="C325" s="7">
        <f t="shared" si="26"/>
        <v>43830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"ЕТИК ФИНАНС" АД</v>
      </c>
      <c r="B326" s="2" t="str">
        <f t="shared" si="25"/>
        <v>201164403</v>
      </c>
      <c r="C326" s="7">
        <f t="shared" si="26"/>
        <v>43830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"ЕТИК ФИНАНС" АД</v>
      </c>
      <c r="B327" s="2" t="str">
        <f t="shared" si="25"/>
        <v>201164403</v>
      </c>
      <c r="C327" s="7">
        <f t="shared" si="26"/>
        <v>43830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"ЕТИК ФИНАНС" АД</v>
      </c>
      <c r="B328" s="2" t="str">
        <f t="shared" si="25"/>
        <v>201164403</v>
      </c>
      <c r="C328" s="7">
        <f t="shared" si="26"/>
        <v>43830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0</v>
      </c>
    </row>
    <row r="329" spans="1:8" ht="15.75">
      <c r="A329" s="2" t="str">
        <f t="shared" si="24"/>
        <v>"ЕТИК ФИНАНС" АД</v>
      </c>
      <c r="B329" s="2" t="str">
        <f t="shared" si="25"/>
        <v>201164403</v>
      </c>
      <c r="C329" s="7">
        <f t="shared" si="26"/>
        <v>43830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"ЕТИК ФИНАНС" АД</v>
      </c>
      <c r="B330" s="2" t="str">
        <f t="shared" si="25"/>
        <v>201164403</v>
      </c>
      <c r="C330" s="7">
        <f t="shared" si="26"/>
        <v>43830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"ЕТИК ФИНАНС" АД</v>
      </c>
      <c r="B331" s="2" t="str">
        <f t="shared" si="25"/>
        <v>201164403</v>
      </c>
      <c r="C331" s="7">
        <f t="shared" si="26"/>
        <v>43830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"ЕТИК ФИНАНС" АД</v>
      </c>
      <c r="B332" s="2" t="str">
        <f t="shared" si="25"/>
        <v>201164403</v>
      </c>
      <c r="C332" s="7">
        <f t="shared" si="26"/>
        <v>43830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0</v>
      </c>
    </row>
    <row r="333" spans="1:8" ht="15.75">
      <c r="A333" s="2" t="str">
        <f t="shared" si="24"/>
        <v>"ЕТИК ФИНАНС" АД</v>
      </c>
      <c r="B333" s="2" t="str">
        <f t="shared" si="25"/>
        <v>201164403</v>
      </c>
      <c r="C333" s="7">
        <f t="shared" si="26"/>
        <v>43830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"ЕТИК ФИНАНС" АД</v>
      </c>
      <c r="B334" s="2" t="str">
        <f t="shared" si="25"/>
        <v>201164403</v>
      </c>
      <c r="C334" s="7">
        <f t="shared" si="26"/>
        <v>43830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"ЕТИК ФИНАНС" АД</v>
      </c>
      <c r="B335" s="2" t="str">
        <f t="shared" si="25"/>
        <v>201164403</v>
      </c>
      <c r="C335" s="7">
        <f t="shared" si="26"/>
        <v>43830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"ЕТИК ФИНАНС" АД</v>
      </c>
      <c r="B336" s="2" t="str">
        <f t="shared" si="25"/>
        <v>201164403</v>
      </c>
      <c r="C336" s="7">
        <f t="shared" si="26"/>
        <v>43830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"ЕТИК ФИНАНС" АД</v>
      </c>
      <c r="B337" s="2" t="str">
        <f t="shared" si="25"/>
        <v>201164403</v>
      </c>
      <c r="C337" s="7">
        <f t="shared" si="26"/>
        <v>43830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"ЕТИК ФИНАНС" АД</v>
      </c>
      <c r="B338" s="2" t="str">
        <f t="shared" si="25"/>
        <v>201164403</v>
      </c>
      <c r="C338" s="7">
        <f t="shared" si="26"/>
        <v>43830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"ЕТИК ФИНАНС" АД</v>
      </c>
      <c r="B339" s="2" t="str">
        <f t="shared" si="25"/>
        <v>201164403</v>
      </c>
      <c r="C339" s="7">
        <f t="shared" si="26"/>
        <v>43830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"ЕТИК ФИНАНС" АД</v>
      </c>
      <c r="B340" s="2" t="str">
        <f t="shared" si="25"/>
        <v>201164403</v>
      </c>
      <c r="C340" s="7">
        <f t="shared" si="26"/>
        <v>43830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"ЕТИК ФИНАНС" АД</v>
      </c>
      <c r="B341" s="2" t="str">
        <f t="shared" si="25"/>
        <v>201164403</v>
      </c>
      <c r="C341" s="7">
        <f t="shared" si="26"/>
        <v>43830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"ЕТИК ФИНАНС" АД</v>
      </c>
      <c r="B342" s="2" t="str">
        <f t="shared" si="25"/>
        <v>201164403</v>
      </c>
      <c r="C342" s="7">
        <f t="shared" si="26"/>
        <v>43830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"ЕТИК ФИНАНС" АД</v>
      </c>
      <c r="B343" s="2" t="str">
        <f t="shared" si="25"/>
        <v>201164403</v>
      </c>
      <c r="C343" s="7">
        <f t="shared" si="26"/>
        <v>43830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"ЕТИК ФИНАНС" АД</v>
      </c>
      <c r="B344" s="2" t="str">
        <f t="shared" si="25"/>
        <v>201164403</v>
      </c>
      <c r="C344" s="7">
        <f t="shared" si="26"/>
        <v>43830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"ЕТИК ФИНАНС" АД</v>
      </c>
      <c r="B345" s="2" t="str">
        <f t="shared" si="25"/>
        <v>201164403</v>
      </c>
      <c r="C345" s="7">
        <f t="shared" si="26"/>
        <v>43830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"ЕТИК ФИНАНС" АД</v>
      </c>
      <c r="B346" s="2" t="str">
        <f aca="true" t="shared" si="28" ref="B346:B409">pdeBulstat</f>
        <v>201164403</v>
      </c>
      <c r="C346" s="7">
        <f aca="true" t="shared" si="29" ref="C346:C409">endDate</f>
        <v>43830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0</v>
      </c>
    </row>
    <row r="347" spans="1:8" ht="15.75">
      <c r="A347" s="2" t="str">
        <f t="shared" si="27"/>
        <v>"ЕТИК ФИНАНС" АД</v>
      </c>
      <c r="B347" s="2" t="str">
        <f t="shared" si="28"/>
        <v>201164403</v>
      </c>
      <c r="C347" s="7">
        <f t="shared" si="29"/>
        <v>43830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"ЕТИК ФИНАНС" АД</v>
      </c>
      <c r="B348" s="2" t="str">
        <f t="shared" si="28"/>
        <v>201164403</v>
      </c>
      <c r="C348" s="7">
        <f t="shared" si="29"/>
        <v>43830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"ЕТИК ФИНАНС" АД</v>
      </c>
      <c r="B349" s="2" t="str">
        <f t="shared" si="28"/>
        <v>201164403</v>
      </c>
      <c r="C349" s="7">
        <f t="shared" si="29"/>
        <v>43830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0</v>
      </c>
    </row>
    <row r="350" spans="1:8" ht="15.75">
      <c r="A350" s="2" t="str">
        <f t="shared" si="27"/>
        <v>"ЕТИК ФИНАНС" АД</v>
      </c>
      <c r="B350" s="2" t="str">
        <f t="shared" si="28"/>
        <v>201164403</v>
      </c>
      <c r="C350" s="7">
        <f t="shared" si="29"/>
        <v>43830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256</v>
      </c>
    </row>
    <row r="351" spans="1:8" ht="15.75">
      <c r="A351" s="2" t="str">
        <f t="shared" si="27"/>
        <v>"ЕТИК ФИНАНС" АД</v>
      </c>
      <c r="B351" s="2" t="str">
        <f t="shared" si="28"/>
        <v>201164403</v>
      </c>
      <c r="C351" s="7">
        <f t="shared" si="29"/>
        <v>43830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"ЕТИК ФИНАНС" АД</v>
      </c>
      <c r="B352" s="2" t="str">
        <f t="shared" si="28"/>
        <v>201164403</v>
      </c>
      <c r="C352" s="7">
        <f t="shared" si="29"/>
        <v>43830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"ЕТИК ФИНАНС" АД</v>
      </c>
      <c r="B353" s="2" t="str">
        <f t="shared" si="28"/>
        <v>201164403</v>
      </c>
      <c r="C353" s="7">
        <f t="shared" si="29"/>
        <v>43830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"ЕТИК ФИНАНС" АД</v>
      </c>
      <c r="B354" s="2" t="str">
        <f t="shared" si="28"/>
        <v>201164403</v>
      </c>
      <c r="C354" s="7">
        <f t="shared" si="29"/>
        <v>43830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256</v>
      </c>
    </row>
    <row r="355" spans="1:8" ht="15.75">
      <c r="A355" s="2" t="str">
        <f t="shared" si="27"/>
        <v>"ЕТИК ФИНАНС" АД</v>
      </c>
      <c r="B355" s="2" t="str">
        <f t="shared" si="28"/>
        <v>201164403</v>
      </c>
      <c r="C355" s="7">
        <f t="shared" si="29"/>
        <v>43830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2</v>
      </c>
    </row>
    <row r="356" spans="1:8" ht="15.75">
      <c r="A356" s="2" t="str">
        <f t="shared" si="27"/>
        <v>"ЕТИК ФИНАНС" АД</v>
      </c>
      <c r="B356" s="2" t="str">
        <f t="shared" si="28"/>
        <v>201164403</v>
      </c>
      <c r="C356" s="7">
        <f t="shared" si="29"/>
        <v>43830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"ЕТИК ФИНАНС" АД</v>
      </c>
      <c r="B357" s="2" t="str">
        <f t="shared" si="28"/>
        <v>201164403</v>
      </c>
      <c r="C357" s="7">
        <f t="shared" si="29"/>
        <v>43830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"ЕТИК ФИНАНС" АД</v>
      </c>
      <c r="B358" s="2" t="str">
        <f t="shared" si="28"/>
        <v>201164403</v>
      </c>
      <c r="C358" s="7">
        <f t="shared" si="29"/>
        <v>43830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"ЕТИК ФИНАНС" АД</v>
      </c>
      <c r="B359" s="2" t="str">
        <f t="shared" si="28"/>
        <v>201164403</v>
      </c>
      <c r="C359" s="7">
        <f t="shared" si="29"/>
        <v>43830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-256</v>
      </c>
    </row>
    <row r="360" spans="1:8" ht="15.75">
      <c r="A360" s="2" t="str">
        <f t="shared" si="27"/>
        <v>"ЕТИК ФИНАНС" АД</v>
      </c>
      <c r="B360" s="2" t="str">
        <f t="shared" si="28"/>
        <v>201164403</v>
      </c>
      <c r="C360" s="7">
        <f t="shared" si="29"/>
        <v>43830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"ЕТИК ФИНАНС" АД</v>
      </c>
      <c r="B361" s="2" t="str">
        <f t="shared" si="28"/>
        <v>201164403</v>
      </c>
      <c r="C361" s="7">
        <f t="shared" si="29"/>
        <v>43830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"ЕТИК ФИНАНС" АД</v>
      </c>
      <c r="B362" s="2" t="str">
        <f t="shared" si="28"/>
        <v>201164403</v>
      </c>
      <c r="C362" s="7">
        <f t="shared" si="29"/>
        <v>43830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"ЕТИК ФИНАНС" АД</v>
      </c>
      <c r="B363" s="2" t="str">
        <f t="shared" si="28"/>
        <v>201164403</v>
      </c>
      <c r="C363" s="7">
        <f t="shared" si="29"/>
        <v>43830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"ЕТИК ФИНАНС" АД</v>
      </c>
      <c r="B364" s="2" t="str">
        <f t="shared" si="28"/>
        <v>201164403</v>
      </c>
      <c r="C364" s="7">
        <f t="shared" si="29"/>
        <v>43830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"ЕТИК ФИНАНС" АД</v>
      </c>
      <c r="B365" s="2" t="str">
        <f t="shared" si="28"/>
        <v>201164403</v>
      </c>
      <c r="C365" s="7">
        <f t="shared" si="29"/>
        <v>43830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"ЕТИК ФИНАНС" АД</v>
      </c>
      <c r="B366" s="2" t="str">
        <f t="shared" si="28"/>
        <v>201164403</v>
      </c>
      <c r="C366" s="7">
        <f t="shared" si="29"/>
        <v>43830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"ЕТИК ФИНАНС" АД</v>
      </c>
      <c r="B367" s="2" t="str">
        <f t="shared" si="28"/>
        <v>201164403</v>
      </c>
      <c r="C367" s="7">
        <f t="shared" si="29"/>
        <v>43830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"ЕТИК ФИНАНС" АД</v>
      </c>
      <c r="B368" s="2" t="str">
        <f t="shared" si="28"/>
        <v>201164403</v>
      </c>
      <c r="C368" s="7">
        <f t="shared" si="29"/>
        <v>43830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2</v>
      </c>
    </row>
    <row r="369" spans="1:8" ht="15.75">
      <c r="A369" s="2" t="str">
        <f t="shared" si="27"/>
        <v>"ЕТИК ФИНАНС" АД</v>
      </c>
      <c r="B369" s="2" t="str">
        <f t="shared" si="28"/>
        <v>201164403</v>
      </c>
      <c r="C369" s="7">
        <f t="shared" si="29"/>
        <v>43830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"ЕТИК ФИНАНС" АД</v>
      </c>
      <c r="B370" s="2" t="str">
        <f t="shared" si="28"/>
        <v>201164403</v>
      </c>
      <c r="C370" s="7">
        <f t="shared" si="29"/>
        <v>43830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"ЕТИК ФИНАНС" АД</v>
      </c>
      <c r="B371" s="2" t="str">
        <f t="shared" si="28"/>
        <v>201164403</v>
      </c>
      <c r="C371" s="7">
        <f t="shared" si="29"/>
        <v>43830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2</v>
      </c>
    </row>
    <row r="372" spans="1:8" ht="15.75">
      <c r="A372" s="2" t="str">
        <f t="shared" si="27"/>
        <v>"ЕТИК ФИНАНС" АД</v>
      </c>
      <c r="B372" s="2" t="str">
        <f t="shared" si="28"/>
        <v>201164403</v>
      </c>
      <c r="C372" s="7">
        <f t="shared" si="29"/>
        <v>43830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-1046</v>
      </c>
    </row>
    <row r="373" spans="1:8" ht="15.75">
      <c r="A373" s="2" t="str">
        <f t="shared" si="27"/>
        <v>"ЕТИК ФИНАНС" АД</v>
      </c>
      <c r="B373" s="2" t="str">
        <f t="shared" si="28"/>
        <v>201164403</v>
      </c>
      <c r="C373" s="7">
        <f t="shared" si="29"/>
        <v>43830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"ЕТИК ФИНАНС" АД</v>
      </c>
      <c r="B374" s="2" t="str">
        <f t="shared" si="28"/>
        <v>201164403</v>
      </c>
      <c r="C374" s="7">
        <f t="shared" si="29"/>
        <v>43830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"ЕТИК ФИНАНС" АД</v>
      </c>
      <c r="B375" s="2" t="str">
        <f t="shared" si="28"/>
        <v>201164403</v>
      </c>
      <c r="C375" s="7">
        <f t="shared" si="29"/>
        <v>43830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"ЕТИК ФИНАНС" АД</v>
      </c>
      <c r="B376" s="2" t="str">
        <f t="shared" si="28"/>
        <v>201164403</v>
      </c>
      <c r="C376" s="7">
        <f t="shared" si="29"/>
        <v>43830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-1046</v>
      </c>
    </row>
    <row r="377" spans="1:8" ht="15.75">
      <c r="A377" s="2" t="str">
        <f t="shared" si="27"/>
        <v>"ЕТИК ФИНАНС" АД</v>
      </c>
      <c r="B377" s="2" t="str">
        <f t="shared" si="28"/>
        <v>201164403</v>
      </c>
      <c r="C377" s="7">
        <f t="shared" si="29"/>
        <v>43830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0</v>
      </c>
    </row>
    <row r="378" spans="1:8" ht="15.75">
      <c r="A378" s="2" t="str">
        <f t="shared" si="27"/>
        <v>"ЕТИК ФИНАНС" АД</v>
      </c>
      <c r="B378" s="2" t="str">
        <f t="shared" si="28"/>
        <v>201164403</v>
      </c>
      <c r="C378" s="7">
        <f t="shared" si="29"/>
        <v>43830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"ЕТИК ФИНАНС" АД</v>
      </c>
      <c r="B379" s="2" t="str">
        <f t="shared" si="28"/>
        <v>201164403</v>
      </c>
      <c r="C379" s="7">
        <f t="shared" si="29"/>
        <v>43830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"ЕТИК ФИНАНС" АД</v>
      </c>
      <c r="B380" s="2" t="str">
        <f t="shared" si="28"/>
        <v>201164403</v>
      </c>
      <c r="C380" s="7">
        <f t="shared" si="29"/>
        <v>43830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"ЕТИК ФИНАНС" АД</v>
      </c>
      <c r="B381" s="2" t="str">
        <f t="shared" si="28"/>
        <v>201164403</v>
      </c>
      <c r="C381" s="7">
        <f t="shared" si="29"/>
        <v>43830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256</v>
      </c>
    </row>
    <row r="382" spans="1:8" ht="15.75">
      <c r="A382" s="2" t="str">
        <f t="shared" si="27"/>
        <v>"ЕТИК ФИНАНС" АД</v>
      </c>
      <c r="B382" s="2" t="str">
        <f t="shared" si="28"/>
        <v>201164403</v>
      </c>
      <c r="C382" s="7">
        <f t="shared" si="29"/>
        <v>43830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"ЕТИК ФИНАНС" АД</v>
      </c>
      <c r="B383" s="2" t="str">
        <f t="shared" si="28"/>
        <v>201164403</v>
      </c>
      <c r="C383" s="7">
        <f t="shared" si="29"/>
        <v>43830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"ЕТИК ФИНАНС" АД</v>
      </c>
      <c r="B384" s="2" t="str">
        <f t="shared" si="28"/>
        <v>201164403</v>
      </c>
      <c r="C384" s="7">
        <f t="shared" si="29"/>
        <v>43830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"ЕТИК ФИНАНС" АД</v>
      </c>
      <c r="B385" s="2" t="str">
        <f t="shared" si="28"/>
        <v>201164403</v>
      </c>
      <c r="C385" s="7">
        <f t="shared" si="29"/>
        <v>43830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"ЕТИК ФИНАНС" АД</v>
      </c>
      <c r="B386" s="2" t="str">
        <f t="shared" si="28"/>
        <v>201164403</v>
      </c>
      <c r="C386" s="7">
        <f t="shared" si="29"/>
        <v>43830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"ЕТИК ФИНАНС" АД</v>
      </c>
      <c r="B387" s="2" t="str">
        <f t="shared" si="28"/>
        <v>201164403</v>
      </c>
      <c r="C387" s="7">
        <f t="shared" si="29"/>
        <v>43830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"ЕТИК ФИНАНС" АД</v>
      </c>
      <c r="B388" s="2" t="str">
        <f t="shared" si="28"/>
        <v>201164403</v>
      </c>
      <c r="C388" s="7">
        <f t="shared" si="29"/>
        <v>43830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"ЕТИК ФИНАНС" АД</v>
      </c>
      <c r="B389" s="2" t="str">
        <f t="shared" si="28"/>
        <v>201164403</v>
      </c>
      <c r="C389" s="7">
        <f t="shared" si="29"/>
        <v>43830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"ЕТИК ФИНАНС" АД</v>
      </c>
      <c r="B390" s="2" t="str">
        <f t="shared" si="28"/>
        <v>201164403</v>
      </c>
      <c r="C390" s="7">
        <f t="shared" si="29"/>
        <v>43830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-790</v>
      </c>
    </row>
    <row r="391" spans="1:8" ht="15.75">
      <c r="A391" s="2" t="str">
        <f t="shared" si="27"/>
        <v>"ЕТИК ФИНАНС" АД</v>
      </c>
      <c r="B391" s="2" t="str">
        <f t="shared" si="28"/>
        <v>201164403</v>
      </c>
      <c r="C391" s="7">
        <f t="shared" si="29"/>
        <v>43830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"ЕТИК ФИНАНС" АД</v>
      </c>
      <c r="B392" s="2" t="str">
        <f t="shared" si="28"/>
        <v>201164403</v>
      </c>
      <c r="C392" s="7">
        <f t="shared" si="29"/>
        <v>43830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"ЕТИК ФИНАНС" АД</v>
      </c>
      <c r="B393" s="2" t="str">
        <f t="shared" si="28"/>
        <v>201164403</v>
      </c>
      <c r="C393" s="7">
        <f t="shared" si="29"/>
        <v>43830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-790</v>
      </c>
    </row>
    <row r="394" spans="1:8" ht="15.75">
      <c r="A394" s="2" t="str">
        <f t="shared" si="27"/>
        <v>"ЕТИК ФИНАНС" АД</v>
      </c>
      <c r="B394" s="2" t="str">
        <f t="shared" si="28"/>
        <v>201164403</v>
      </c>
      <c r="C394" s="7">
        <f t="shared" si="29"/>
        <v>43830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"ЕТИК ФИНАНС" АД</v>
      </c>
      <c r="B395" s="2" t="str">
        <f t="shared" si="28"/>
        <v>201164403</v>
      </c>
      <c r="C395" s="7">
        <f t="shared" si="29"/>
        <v>43830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"ЕТИК ФИНАНС" АД</v>
      </c>
      <c r="B396" s="2" t="str">
        <f t="shared" si="28"/>
        <v>201164403</v>
      </c>
      <c r="C396" s="7">
        <f t="shared" si="29"/>
        <v>43830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"ЕТИК ФИНАНС" АД</v>
      </c>
      <c r="B397" s="2" t="str">
        <f t="shared" si="28"/>
        <v>201164403</v>
      </c>
      <c r="C397" s="7">
        <f t="shared" si="29"/>
        <v>43830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"ЕТИК ФИНАНС" АД</v>
      </c>
      <c r="B398" s="2" t="str">
        <f t="shared" si="28"/>
        <v>201164403</v>
      </c>
      <c r="C398" s="7">
        <f t="shared" si="29"/>
        <v>43830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"ЕТИК ФИНАНС" АД</v>
      </c>
      <c r="B399" s="2" t="str">
        <f t="shared" si="28"/>
        <v>201164403</v>
      </c>
      <c r="C399" s="7">
        <f t="shared" si="29"/>
        <v>43830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"ЕТИК ФИНАНС" АД</v>
      </c>
      <c r="B400" s="2" t="str">
        <f t="shared" si="28"/>
        <v>201164403</v>
      </c>
      <c r="C400" s="7">
        <f t="shared" si="29"/>
        <v>43830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"ЕТИК ФИНАНС" АД</v>
      </c>
      <c r="B401" s="2" t="str">
        <f t="shared" si="28"/>
        <v>201164403</v>
      </c>
      <c r="C401" s="7">
        <f t="shared" si="29"/>
        <v>43830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"ЕТИК ФИНАНС" АД</v>
      </c>
      <c r="B402" s="2" t="str">
        <f t="shared" si="28"/>
        <v>201164403</v>
      </c>
      <c r="C402" s="7">
        <f t="shared" si="29"/>
        <v>43830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"ЕТИК ФИНАНС" АД</v>
      </c>
      <c r="B403" s="2" t="str">
        <f t="shared" si="28"/>
        <v>201164403</v>
      </c>
      <c r="C403" s="7">
        <f t="shared" si="29"/>
        <v>43830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"ЕТИК ФИНАНС" АД</v>
      </c>
      <c r="B404" s="2" t="str">
        <f t="shared" si="28"/>
        <v>201164403</v>
      </c>
      <c r="C404" s="7">
        <f t="shared" si="29"/>
        <v>43830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"ЕТИК ФИНАНС" АД</v>
      </c>
      <c r="B405" s="2" t="str">
        <f t="shared" si="28"/>
        <v>201164403</v>
      </c>
      <c r="C405" s="7">
        <f t="shared" si="29"/>
        <v>43830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"ЕТИК ФИНАНС" АД</v>
      </c>
      <c r="B406" s="2" t="str">
        <f t="shared" si="28"/>
        <v>201164403</v>
      </c>
      <c r="C406" s="7">
        <f t="shared" si="29"/>
        <v>43830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"ЕТИК ФИНАНС" АД</v>
      </c>
      <c r="B407" s="2" t="str">
        <f t="shared" si="28"/>
        <v>201164403</v>
      </c>
      <c r="C407" s="7">
        <f t="shared" si="29"/>
        <v>43830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"ЕТИК ФИНАНС" АД</v>
      </c>
      <c r="B408" s="2" t="str">
        <f t="shared" si="28"/>
        <v>201164403</v>
      </c>
      <c r="C408" s="7">
        <f t="shared" si="29"/>
        <v>43830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"ЕТИК ФИНАНС" АД</v>
      </c>
      <c r="B409" s="2" t="str">
        <f t="shared" si="28"/>
        <v>201164403</v>
      </c>
      <c r="C409" s="7">
        <f t="shared" si="29"/>
        <v>43830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"ЕТИК ФИНАНС" АД</v>
      </c>
      <c r="B410" s="2" t="str">
        <f aca="true" t="shared" si="31" ref="B410:B459">pdeBulstat</f>
        <v>201164403</v>
      </c>
      <c r="C410" s="7">
        <f aca="true" t="shared" si="32" ref="C410:C459">endDate</f>
        <v>43830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"ЕТИК ФИНАНС" АД</v>
      </c>
      <c r="B411" s="2" t="str">
        <f t="shared" si="31"/>
        <v>201164403</v>
      </c>
      <c r="C411" s="7">
        <f t="shared" si="32"/>
        <v>43830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"ЕТИК ФИНАНС" АД</v>
      </c>
      <c r="B412" s="2" t="str">
        <f t="shared" si="31"/>
        <v>201164403</v>
      </c>
      <c r="C412" s="7">
        <f t="shared" si="32"/>
        <v>43830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"ЕТИК ФИНАНС" АД</v>
      </c>
      <c r="B413" s="2" t="str">
        <f t="shared" si="31"/>
        <v>201164403</v>
      </c>
      <c r="C413" s="7">
        <f t="shared" si="32"/>
        <v>43830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"ЕТИК ФИНАНС" АД</v>
      </c>
      <c r="B414" s="2" t="str">
        <f t="shared" si="31"/>
        <v>201164403</v>
      </c>
      <c r="C414" s="7">
        <f t="shared" si="32"/>
        <v>43830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"ЕТИК ФИНАНС" АД</v>
      </c>
      <c r="B415" s="2" t="str">
        <f t="shared" si="31"/>
        <v>201164403</v>
      </c>
      <c r="C415" s="7">
        <f t="shared" si="32"/>
        <v>43830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"ЕТИК ФИНАНС" АД</v>
      </c>
      <c r="B416" s="2" t="str">
        <f t="shared" si="31"/>
        <v>201164403</v>
      </c>
      <c r="C416" s="7">
        <f t="shared" si="32"/>
        <v>43830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9000</v>
      </c>
    </row>
    <row r="417" spans="1:8" ht="15.75">
      <c r="A417" s="2" t="str">
        <f t="shared" si="30"/>
        <v>"ЕТИК ФИНАНС" АД</v>
      </c>
      <c r="B417" s="2" t="str">
        <f t="shared" si="31"/>
        <v>201164403</v>
      </c>
      <c r="C417" s="7">
        <f t="shared" si="32"/>
        <v>43830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"ЕТИК ФИНАНС" АД</v>
      </c>
      <c r="B418" s="2" t="str">
        <f t="shared" si="31"/>
        <v>201164403</v>
      </c>
      <c r="C418" s="7">
        <f t="shared" si="32"/>
        <v>43830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"ЕТИК ФИНАНС" АД</v>
      </c>
      <c r="B419" s="2" t="str">
        <f t="shared" si="31"/>
        <v>201164403</v>
      </c>
      <c r="C419" s="7">
        <f t="shared" si="32"/>
        <v>43830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"ЕТИК ФИНАНС" АД</v>
      </c>
      <c r="B420" s="2" t="str">
        <f t="shared" si="31"/>
        <v>201164403</v>
      </c>
      <c r="C420" s="7">
        <f t="shared" si="32"/>
        <v>43830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9000</v>
      </c>
    </row>
    <row r="421" spans="1:8" ht="15.75">
      <c r="A421" s="2" t="str">
        <f t="shared" si="30"/>
        <v>"ЕТИК ФИНАНС" АД</v>
      </c>
      <c r="B421" s="2" t="str">
        <f t="shared" si="31"/>
        <v>201164403</v>
      </c>
      <c r="C421" s="7">
        <f t="shared" si="32"/>
        <v>43830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2</v>
      </c>
    </row>
    <row r="422" spans="1:8" ht="15.75">
      <c r="A422" s="2" t="str">
        <f t="shared" si="30"/>
        <v>"ЕТИК ФИНАНС" АД</v>
      </c>
      <c r="B422" s="2" t="str">
        <f t="shared" si="31"/>
        <v>201164403</v>
      </c>
      <c r="C422" s="7">
        <f t="shared" si="32"/>
        <v>43830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"ЕТИК ФИНАНС" АД</v>
      </c>
      <c r="B423" s="2" t="str">
        <f t="shared" si="31"/>
        <v>201164403</v>
      </c>
      <c r="C423" s="7">
        <f t="shared" si="32"/>
        <v>43830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"ЕТИК ФИНАНС" АД</v>
      </c>
      <c r="B424" s="2" t="str">
        <f t="shared" si="31"/>
        <v>201164403</v>
      </c>
      <c r="C424" s="7">
        <f t="shared" si="32"/>
        <v>43830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"ЕТИК ФИНАНС" АД</v>
      </c>
      <c r="B425" s="2" t="str">
        <f t="shared" si="31"/>
        <v>201164403</v>
      </c>
      <c r="C425" s="7">
        <f t="shared" si="32"/>
        <v>43830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"ЕТИК ФИНАНС" АД</v>
      </c>
      <c r="B426" s="2" t="str">
        <f t="shared" si="31"/>
        <v>201164403</v>
      </c>
      <c r="C426" s="7">
        <f t="shared" si="32"/>
        <v>43830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"ЕТИК ФИНАНС" АД</v>
      </c>
      <c r="B427" s="2" t="str">
        <f t="shared" si="31"/>
        <v>201164403</v>
      </c>
      <c r="C427" s="7">
        <f t="shared" si="32"/>
        <v>43830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"ЕТИК ФИНАНС" АД</v>
      </c>
      <c r="B428" s="2" t="str">
        <f t="shared" si="31"/>
        <v>201164403</v>
      </c>
      <c r="C428" s="7">
        <f t="shared" si="32"/>
        <v>43830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"ЕТИК ФИНАНС" АД</v>
      </c>
      <c r="B429" s="2" t="str">
        <f t="shared" si="31"/>
        <v>201164403</v>
      </c>
      <c r="C429" s="7">
        <f t="shared" si="32"/>
        <v>43830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"ЕТИК ФИНАНС" АД</v>
      </c>
      <c r="B430" s="2" t="str">
        <f t="shared" si="31"/>
        <v>201164403</v>
      </c>
      <c r="C430" s="7">
        <f t="shared" si="32"/>
        <v>43830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"ЕТИК ФИНАНС" АД</v>
      </c>
      <c r="B431" s="2" t="str">
        <f t="shared" si="31"/>
        <v>201164403</v>
      </c>
      <c r="C431" s="7">
        <f t="shared" si="32"/>
        <v>43830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"ЕТИК ФИНАНС" АД</v>
      </c>
      <c r="B432" s="2" t="str">
        <f t="shared" si="31"/>
        <v>201164403</v>
      </c>
      <c r="C432" s="7">
        <f t="shared" si="32"/>
        <v>43830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"ЕТИК ФИНАНС" АД</v>
      </c>
      <c r="B433" s="2" t="str">
        <f t="shared" si="31"/>
        <v>201164403</v>
      </c>
      <c r="C433" s="7">
        <f t="shared" si="32"/>
        <v>43830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"ЕТИК ФИНАНС" АД</v>
      </c>
      <c r="B434" s="2" t="str">
        <f t="shared" si="31"/>
        <v>201164403</v>
      </c>
      <c r="C434" s="7">
        <f t="shared" si="32"/>
        <v>43830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9002</v>
      </c>
    </row>
    <row r="435" spans="1:8" ht="15.75">
      <c r="A435" s="2" t="str">
        <f t="shared" si="30"/>
        <v>"ЕТИК ФИНАНС" АД</v>
      </c>
      <c r="B435" s="2" t="str">
        <f t="shared" si="31"/>
        <v>201164403</v>
      </c>
      <c r="C435" s="7">
        <f t="shared" si="32"/>
        <v>43830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"ЕТИК ФИНАНС" АД</v>
      </c>
      <c r="B436" s="2" t="str">
        <f t="shared" si="31"/>
        <v>201164403</v>
      </c>
      <c r="C436" s="7">
        <f t="shared" si="32"/>
        <v>43830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"ЕТИК ФИНАНС" АД</v>
      </c>
      <c r="B437" s="2" t="str">
        <f t="shared" si="31"/>
        <v>201164403</v>
      </c>
      <c r="C437" s="7">
        <f t="shared" si="32"/>
        <v>43830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9002</v>
      </c>
    </row>
    <row r="438" spans="1:8" ht="15.75">
      <c r="A438" s="2" t="str">
        <f t="shared" si="30"/>
        <v>"ЕТИК ФИНАНС" АД</v>
      </c>
      <c r="B438" s="2" t="str">
        <f t="shared" si="31"/>
        <v>201164403</v>
      </c>
      <c r="C438" s="7">
        <f t="shared" si="32"/>
        <v>43830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"ЕТИК ФИНАНС" АД</v>
      </c>
      <c r="B439" s="2" t="str">
        <f t="shared" si="31"/>
        <v>201164403</v>
      </c>
      <c r="C439" s="7">
        <f t="shared" si="32"/>
        <v>43830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"ЕТИК ФИНАНС" АД</v>
      </c>
      <c r="B440" s="2" t="str">
        <f t="shared" si="31"/>
        <v>201164403</v>
      </c>
      <c r="C440" s="7">
        <f t="shared" si="32"/>
        <v>43830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"ЕТИК ФИНАНС" АД</v>
      </c>
      <c r="B441" s="2" t="str">
        <f t="shared" si="31"/>
        <v>201164403</v>
      </c>
      <c r="C441" s="7">
        <f t="shared" si="32"/>
        <v>43830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"ЕТИК ФИНАНС" АД</v>
      </c>
      <c r="B442" s="2" t="str">
        <f t="shared" si="31"/>
        <v>201164403</v>
      </c>
      <c r="C442" s="7">
        <f t="shared" si="32"/>
        <v>43830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"ЕТИК ФИНАНС" АД</v>
      </c>
      <c r="B443" s="2" t="str">
        <f t="shared" si="31"/>
        <v>201164403</v>
      </c>
      <c r="C443" s="7">
        <f t="shared" si="32"/>
        <v>43830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"ЕТИК ФИНАНС" АД</v>
      </c>
      <c r="B444" s="2" t="str">
        <f t="shared" si="31"/>
        <v>201164403</v>
      </c>
      <c r="C444" s="7">
        <f t="shared" si="32"/>
        <v>43830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"ЕТИК ФИНАНС" АД</v>
      </c>
      <c r="B445" s="2" t="str">
        <f t="shared" si="31"/>
        <v>201164403</v>
      </c>
      <c r="C445" s="7">
        <f t="shared" si="32"/>
        <v>43830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"ЕТИК ФИНАНС" АД</v>
      </c>
      <c r="B446" s="2" t="str">
        <f t="shared" si="31"/>
        <v>201164403</v>
      </c>
      <c r="C446" s="7">
        <f t="shared" si="32"/>
        <v>43830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"ЕТИК ФИНАНС" АД</v>
      </c>
      <c r="B447" s="2" t="str">
        <f t="shared" si="31"/>
        <v>201164403</v>
      </c>
      <c r="C447" s="7">
        <f t="shared" si="32"/>
        <v>43830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"ЕТИК ФИНАНС" АД</v>
      </c>
      <c r="B448" s="2" t="str">
        <f t="shared" si="31"/>
        <v>201164403</v>
      </c>
      <c r="C448" s="7">
        <f t="shared" si="32"/>
        <v>43830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"ЕТИК ФИНАНС" АД</v>
      </c>
      <c r="B449" s="2" t="str">
        <f t="shared" si="31"/>
        <v>201164403</v>
      </c>
      <c r="C449" s="7">
        <f t="shared" si="32"/>
        <v>43830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"ЕТИК ФИНАНС" АД</v>
      </c>
      <c r="B450" s="2" t="str">
        <f t="shared" si="31"/>
        <v>201164403</v>
      </c>
      <c r="C450" s="7">
        <f t="shared" si="32"/>
        <v>43830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"ЕТИК ФИНАНС" АД</v>
      </c>
      <c r="B451" s="2" t="str">
        <f t="shared" si="31"/>
        <v>201164403</v>
      </c>
      <c r="C451" s="7">
        <f t="shared" si="32"/>
        <v>43830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"ЕТИК ФИНАНС" АД</v>
      </c>
      <c r="B452" s="2" t="str">
        <f t="shared" si="31"/>
        <v>201164403</v>
      </c>
      <c r="C452" s="7">
        <f t="shared" si="32"/>
        <v>43830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"ЕТИК ФИНАНС" АД</v>
      </c>
      <c r="B453" s="2" t="str">
        <f t="shared" si="31"/>
        <v>201164403</v>
      </c>
      <c r="C453" s="7">
        <f t="shared" si="32"/>
        <v>43830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"ЕТИК ФИНАНС" АД</v>
      </c>
      <c r="B454" s="2" t="str">
        <f t="shared" si="31"/>
        <v>201164403</v>
      </c>
      <c r="C454" s="7">
        <f t="shared" si="32"/>
        <v>43830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"ЕТИК ФИНАНС" АД</v>
      </c>
      <c r="B455" s="2" t="str">
        <f t="shared" si="31"/>
        <v>201164403</v>
      </c>
      <c r="C455" s="7">
        <f t="shared" si="32"/>
        <v>43830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"ЕТИК ФИНАНС" АД</v>
      </c>
      <c r="B456" s="2" t="str">
        <f t="shared" si="31"/>
        <v>201164403</v>
      </c>
      <c r="C456" s="7">
        <f t="shared" si="32"/>
        <v>43830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"ЕТИК ФИНАНС" АД</v>
      </c>
      <c r="B457" s="2" t="str">
        <f t="shared" si="31"/>
        <v>201164403</v>
      </c>
      <c r="C457" s="7">
        <f t="shared" si="32"/>
        <v>43830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"ЕТИК ФИНАНС" АД</v>
      </c>
      <c r="B458" s="2" t="str">
        <f t="shared" si="31"/>
        <v>201164403</v>
      </c>
      <c r="C458" s="7">
        <f t="shared" si="32"/>
        <v>43830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"ЕТИК ФИНАНС" АД</v>
      </c>
      <c r="B459" s="2" t="str">
        <f t="shared" si="31"/>
        <v>201164403</v>
      </c>
      <c r="C459" s="7">
        <f t="shared" si="32"/>
        <v>43830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685</v>
      </c>
    </row>
    <row r="461" spans="3:6" s="1" customFormat="1" ht="15.75">
      <c r="C461" s="5"/>
      <c r="F461" s="6" t="s">
        <v>686</v>
      </c>
    </row>
    <row r="462" spans="3:6" s="1" customFormat="1" ht="15.75">
      <c r="C462" s="5"/>
      <c r="F462" s="6" t="s">
        <v>687</v>
      </c>
    </row>
    <row r="463" spans="3:6" s="1" customFormat="1" ht="15.75">
      <c r="C463" s="5"/>
      <c r="F463" s="6" t="s">
        <v>688</v>
      </c>
    </row>
    <row r="464" spans="1:8" ht="15.75">
      <c r="A464" s="2" t="str">
        <f aca="true" t="shared" si="33" ref="A464:A503">pdeName</f>
        <v>"ЕТИК ФИНАНС" АД</v>
      </c>
      <c r="B464" s="2" t="str">
        <f aca="true" t="shared" si="34" ref="B464:B503">pdeBulstat</f>
        <v>201164403</v>
      </c>
      <c r="C464" s="7">
        <f aca="true" t="shared" si="35" ref="C464:C503">endDate</f>
        <v>43830</v>
      </c>
      <c r="D464" s="2" t="s">
        <v>568</v>
      </c>
      <c r="E464" s="2">
        <v>1</v>
      </c>
      <c r="F464" s="2" t="s">
        <v>566</v>
      </c>
      <c r="H464" s="9">
        <f>'Справка 5'!C27</f>
        <v>0</v>
      </c>
    </row>
    <row r="465" spans="1:8" ht="15.75">
      <c r="A465" s="2" t="str">
        <f t="shared" si="33"/>
        <v>"ЕТИК ФИНАНС" АД</v>
      </c>
      <c r="B465" s="2" t="str">
        <f t="shared" si="34"/>
        <v>201164403</v>
      </c>
      <c r="C465" s="7">
        <f t="shared" si="35"/>
        <v>43830</v>
      </c>
      <c r="D465" s="2" t="s">
        <v>571</v>
      </c>
      <c r="E465" s="2">
        <v>1</v>
      </c>
      <c r="F465" s="2" t="s">
        <v>569</v>
      </c>
      <c r="H465" s="9">
        <f>'Справка 5'!C44</f>
        <v>0</v>
      </c>
    </row>
    <row r="466" spans="1:8" ht="15.75">
      <c r="A466" s="2" t="str">
        <f t="shared" si="33"/>
        <v>"ЕТИК ФИНАНС" АД</v>
      </c>
      <c r="B466" s="2" t="str">
        <f t="shared" si="34"/>
        <v>201164403</v>
      </c>
      <c r="C466" s="7">
        <f t="shared" si="35"/>
        <v>43830</v>
      </c>
      <c r="D466" s="2" t="s">
        <v>575</v>
      </c>
      <c r="E466" s="2">
        <v>1</v>
      </c>
      <c r="F466" s="2" t="s">
        <v>572</v>
      </c>
      <c r="H466" s="9">
        <f>'Справка 5'!C61</f>
        <v>5702</v>
      </c>
    </row>
    <row r="467" spans="1:8" ht="15.75">
      <c r="A467" s="2" t="str">
        <f t="shared" si="33"/>
        <v>"ЕТИК ФИНАНС" АД</v>
      </c>
      <c r="B467" s="2" t="str">
        <f t="shared" si="34"/>
        <v>201164403</v>
      </c>
      <c r="C467" s="7">
        <f t="shared" si="35"/>
        <v>43830</v>
      </c>
      <c r="D467" s="2" t="s">
        <v>579</v>
      </c>
      <c r="E467" s="2">
        <v>1</v>
      </c>
      <c r="F467" s="2" t="s">
        <v>576</v>
      </c>
      <c r="H467" s="9">
        <f>'Справка 5'!C78</f>
        <v>2529</v>
      </c>
    </row>
    <row r="468" spans="1:8" ht="15.75">
      <c r="A468" s="2" t="str">
        <f t="shared" si="33"/>
        <v>"ЕТИК ФИНАНС" АД</v>
      </c>
      <c r="B468" s="2" t="str">
        <f t="shared" si="34"/>
        <v>201164403</v>
      </c>
      <c r="C468" s="7">
        <f t="shared" si="35"/>
        <v>43830</v>
      </c>
      <c r="D468" s="2" t="s">
        <v>581</v>
      </c>
      <c r="E468" s="2">
        <v>1</v>
      </c>
      <c r="F468" s="2" t="s">
        <v>565</v>
      </c>
      <c r="H468" s="9">
        <f>'Справка 5'!C79</f>
        <v>8231</v>
      </c>
    </row>
    <row r="469" spans="1:8" ht="15.75">
      <c r="A469" s="2" t="str">
        <f t="shared" si="33"/>
        <v>"ЕТИК ФИНАНС" АД</v>
      </c>
      <c r="B469" s="2" t="str">
        <f t="shared" si="34"/>
        <v>201164403</v>
      </c>
      <c r="C469" s="7">
        <f t="shared" si="35"/>
        <v>43830</v>
      </c>
      <c r="D469" s="2" t="s">
        <v>583</v>
      </c>
      <c r="E469" s="2">
        <v>1</v>
      </c>
      <c r="F469" s="2" t="s">
        <v>566</v>
      </c>
      <c r="H469" s="9">
        <f>'Справка 5'!C97</f>
        <v>0</v>
      </c>
    </row>
    <row r="470" spans="1:8" ht="15.75">
      <c r="A470" s="2" t="str">
        <f t="shared" si="33"/>
        <v>"ЕТИК ФИНАНС" АД</v>
      </c>
      <c r="B470" s="2" t="str">
        <f t="shared" si="34"/>
        <v>201164403</v>
      </c>
      <c r="C470" s="7">
        <f t="shared" si="35"/>
        <v>43830</v>
      </c>
      <c r="D470" s="2" t="s">
        <v>584</v>
      </c>
      <c r="E470" s="2">
        <v>1</v>
      </c>
      <c r="F470" s="2" t="s">
        <v>569</v>
      </c>
      <c r="H470" s="9">
        <f>'Справка 5'!C114</f>
        <v>0</v>
      </c>
    </row>
    <row r="471" spans="1:8" ht="15.75">
      <c r="A471" s="2" t="str">
        <f t="shared" si="33"/>
        <v>"ЕТИК ФИНАНС" АД</v>
      </c>
      <c r="B471" s="2" t="str">
        <f t="shared" si="34"/>
        <v>201164403</v>
      </c>
      <c r="C471" s="7">
        <f t="shared" si="35"/>
        <v>43830</v>
      </c>
      <c r="D471" s="2" t="s">
        <v>585</v>
      </c>
      <c r="E471" s="2">
        <v>1</v>
      </c>
      <c r="F471" s="2" t="s">
        <v>572</v>
      </c>
      <c r="H471" s="9">
        <f>'Справка 5'!C131</f>
        <v>0</v>
      </c>
    </row>
    <row r="472" spans="1:8" ht="15.75">
      <c r="A472" s="2" t="str">
        <f t="shared" si="33"/>
        <v>"ЕТИК ФИНАНС" АД</v>
      </c>
      <c r="B472" s="2" t="str">
        <f t="shared" si="34"/>
        <v>201164403</v>
      </c>
      <c r="C472" s="7">
        <f t="shared" si="35"/>
        <v>43830</v>
      </c>
      <c r="D472" s="2" t="s">
        <v>586</v>
      </c>
      <c r="E472" s="2">
        <v>1</v>
      </c>
      <c r="F472" s="2" t="s">
        <v>576</v>
      </c>
      <c r="H472" s="9">
        <f>'Справка 5'!C148</f>
        <v>0</v>
      </c>
    </row>
    <row r="473" spans="1:8" ht="15.75">
      <c r="A473" s="2" t="str">
        <f t="shared" si="33"/>
        <v>"ЕТИК ФИНАНС" АД</v>
      </c>
      <c r="B473" s="2" t="str">
        <f t="shared" si="34"/>
        <v>201164403</v>
      </c>
      <c r="C473" s="7">
        <f t="shared" si="35"/>
        <v>43830</v>
      </c>
      <c r="D473" s="2" t="s">
        <v>588</v>
      </c>
      <c r="E473" s="2">
        <v>1</v>
      </c>
      <c r="F473" s="2" t="s">
        <v>582</v>
      </c>
      <c r="H473" s="9">
        <f>'Справка 5'!C149</f>
        <v>0</v>
      </c>
    </row>
    <row r="474" spans="1:8" ht="15.75">
      <c r="A474" s="2" t="str">
        <f t="shared" si="33"/>
        <v>"ЕТИК ФИНАНС" АД</v>
      </c>
      <c r="B474" s="2" t="str">
        <f t="shared" si="34"/>
        <v>201164403</v>
      </c>
      <c r="C474" s="7">
        <f t="shared" si="35"/>
        <v>43830</v>
      </c>
      <c r="D474" s="2" t="s">
        <v>568</v>
      </c>
      <c r="E474" s="2">
        <v>2</v>
      </c>
      <c r="F474" s="2" t="s">
        <v>566</v>
      </c>
      <c r="H474" s="9">
        <f>'Справка 5'!D27</f>
        <v>0</v>
      </c>
    </row>
    <row r="475" spans="1:8" ht="15.75">
      <c r="A475" s="2" t="str">
        <f t="shared" si="33"/>
        <v>"ЕТИК ФИНАНС" АД</v>
      </c>
      <c r="B475" s="2" t="str">
        <f t="shared" si="34"/>
        <v>201164403</v>
      </c>
      <c r="C475" s="7">
        <f t="shared" si="35"/>
        <v>43830</v>
      </c>
      <c r="D475" s="2" t="s">
        <v>571</v>
      </c>
      <c r="E475" s="2">
        <v>2</v>
      </c>
      <c r="F475" s="2" t="s">
        <v>569</v>
      </c>
      <c r="H475" s="9">
        <f>'Справка 5'!D44</f>
        <v>0</v>
      </c>
    </row>
    <row r="476" spans="1:8" ht="15.75">
      <c r="A476" s="2" t="str">
        <f t="shared" si="33"/>
        <v>"ЕТИК ФИНАНС" АД</v>
      </c>
      <c r="B476" s="2" t="str">
        <f t="shared" si="34"/>
        <v>201164403</v>
      </c>
      <c r="C476" s="7">
        <f t="shared" si="35"/>
        <v>43830</v>
      </c>
      <c r="D476" s="2" t="s">
        <v>575</v>
      </c>
      <c r="E476" s="2">
        <v>2</v>
      </c>
      <c r="F476" s="2" t="s">
        <v>572</v>
      </c>
      <c r="H476" s="9">
        <f>'Справка 5'!D61</f>
        <v>0</v>
      </c>
    </row>
    <row r="477" spans="1:8" ht="15.75">
      <c r="A477" s="2" t="str">
        <f t="shared" si="33"/>
        <v>"ЕТИК ФИНАНС" АД</v>
      </c>
      <c r="B477" s="2" t="str">
        <f t="shared" si="34"/>
        <v>201164403</v>
      </c>
      <c r="C477" s="7">
        <f t="shared" si="35"/>
        <v>43830</v>
      </c>
      <c r="D477" s="2" t="s">
        <v>579</v>
      </c>
      <c r="E477" s="2">
        <v>2</v>
      </c>
      <c r="F477" s="2" t="s">
        <v>576</v>
      </c>
      <c r="H477" s="9">
        <f>'Справка 5'!D78</f>
        <v>0</v>
      </c>
    </row>
    <row r="478" spans="1:8" ht="15.75">
      <c r="A478" s="2" t="str">
        <f t="shared" si="33"/>
        <v>"ЕТИК ФИНАНС" АД</v>
      </c>
      <c r="B478" s="2" t="str">
        <f t="shared" si="34"/>
        <v>201164403</v>
      </c>
      <c r="C478" s="7">
        <f t="shared" si="35"/>
        <v>43830</v>
      </c>
      <c r="D478" s="2" t="s">
        <v>581</v>
      </c>
      <c r="E478" s="2">
        <v>2</v>
      </c>
      <c r="F478" s="2" t="s">
        <v>565</v>
      </c>
      <c r="H478" s="9">
        <f>'Справка 5'!D79</f>
        <v>0</v>
      </c>
    </row>
    <row r="479" spans="1:8" ht="15.75">
      <c r="A479" s="2" t="str">
        <f t="shared" si="33"/>
        <v>"ЕТИК ФИНАНС" АД</v>
      </c>
      <c r="B479" s="2" t="str">
        <f t="shared" si="34"/>
        <v>201164403</v>
      </c>
      <c r="C479" s="7">
        <f t="shared" si="35"/>
        <v>43830</v>
      </c>
      <c r="D479" s="2" t="s">
        <v>583</v>
      </c>
      <c r="E479" s="2">
        <v>2</v>
      </c>
      <c r="F479" s="2" t="s">
        <v>566</v>
      </c>
      <c r="H479" s="9">
        <f>'Справка 5'!D97</f>
        <v>0</v>
      </c>
    </row>
    <row r="480" spans="1:8" ht="15.75">
      <c r="A480" s="2" t="str">
        <f t="shared" si="33"/>
        <v>"ЕТИК ФИНАНС" АД</v>
      </c>
      <c r="B480" s="2" t="str">
        <f t="shared" si="34"/>
        <v>201164403</v>
      </c>
      <c r="C480" s="7">
        <f t="shared" si="35"/>
        <v>43830</v>
      </c>
      <c r="D480" s="2" t="s">
        <v>584</v>
      </c>
      <c r="E480" s="2">
        <v>2</v>
      </c>
      <c r="F480" s="2" t="s">
        <v>569</v>
      </c>
      <c r="H480" s="9">
        <f>'Справка 5'!D114</f>
        <v>0</v>
      </c>
    </row>
    <row r="481" spans="1:8" ht="15.75">
      <c r="A481" s="2" t="str">
        <f t="shared" si="33"/>
        <v>"ЕТИК ФИНАНС" АД</v>
      </c>
      <c r="B481" s="2" t="str">
        <f t="shared" si="34"/>
        <v>201164403</v>
      </c>
      <c r="C481" s="7">
        <f t="shared" si="35"/>
        <v>43830</v>
      </c>
      <c r="D481" s="2" t="s">
        <v>585</v>
      </c>
      <c r="E481" s="2">
        <v>2</v>
      </c>
      <c r="F481" s="2" t="s">
        <v>572</v>
      </c>
      <c r="H481" s="9">
        <f>'Справка 5'!D131</f>
        <v>0</v>
      </c>
    </row>
    <row r="482" spans="1:8" ht="15.75">
      <c r="A482" s="2" t="str">
        <f t="shared" si="33"/>
        <v>"ЕТИК ФИНАНС" АД</v>
      </c>
      <c r="B482" s="2" t="str">
        <f t="shared" si="34"/>
        <v>201164403</v>
      </c>
      <c r="C482" s="7">
        <f t="shared" si="35"/>
        <v>43830</v>
      </c>
      <c r="D482" s="2" t="s">
        <v>586</v>
      </c>
      <c r="E482" s="2">
        <v>2</v>
      </c>
      <c r="F482" s="2" t="s">
        <v>576</v>
      </c>
      <c r="H482" s="9">
        <f>'Справка 5'!D148</f>
        <v>0</v>
      </c>
    </row>
    <row r="483" spans="1:8" ht="15.75">
      <c r="A483" s="2" t="str">
        <f t="shared" si="33"/>
        <v>"ЕТИК ФИНАНС" АД</v>
      </c>
      <c r="B483" s="2" t="str">
        <f t="shared" si="34"/>
        <v>201164403</v>
      </c>
      <c r="C483" s="7">
        <f t="shared" si="35"/>
        <v>43830</v>
      </c>
      <c r="D483" s="2" t="s">
        <v>588</v>
      </c>
      <c r="E483" s="2">
        <v>2</v>
      </c>
      <c r="F483" s="2" t="s">
        <v>582</v>
      </c>
      <c r="H483" s="9">
        <f>'Справка 5'!D149</f>
        <v>0</v>
      </c>
    </row>
    <row r="484" spans="1:8" ht="15.75">
      <c r="A484" s="2" t="str">
        <f t="shared" si="33"/>
        <v>"ЕТИК ФИНАНС" АД</v>
      </c>
      <c r="B484" s="2" t="str">
        <f t="shared" si="34"/>
        <v>201164403</v>
      </c>
      <c r="C484" s="7">
        <f t="shared" si="35"/>
        <v>43830</v>
      </c>
      <c r="D484" s="2" t="s">
        <v>568</v>
      </c>
      <c r="E484" s="2">
        <v>3</v>
      </c>
      <c r="F484" s="2" t="s">
        <v>566</v>
      </c>
      <c r="H484" s="9">
        <f>'Справка 5'!E27</f>
        <v>0</v>
      </c>
    </row>
    <row r="485" spans="1:8" ht="15.75">
      <c r="A485" s="2" t="str">
        <f t="shared" si="33"/>
        <v>"ЕТИК ФИНАНС" АД</v>
      </c>
      <c r="B485" s="2" t="str">
        <f t="shared" si="34"/>
        <v>201164403</v>
      </c>
      <c r="C485" s="7">
        <f t="shared" si="35"/>
        <v>43830</v>
      </c>
      <c r="D485" s="2" t="s">
        <v>571</v>
      </c>
      <c r="E485" s="2">
        <v>3</v>
      </c>
      <c r="F485" s="2" t="s">
        <v>569</v>
      </c>
      <c r="H485" s="9">
        <f>'Справка 5'!E44</f>
        <v>0</v>
      </c>
    </row>
    <row r="486" spans="1:8" ht="15.75">
      <c r="A486" s="2" t="str">
        <f t="shared" si="33"/>
        <v>"ЕТИК ФИНАНС" АД</v>
      </c>
      <c r="B486" s="2" t="str">
        <f t="shared" si="34"/>
        <v>201164403</v>
      </c>
      <c r="C486" s="7">
        <f t="shared" si="35"/>
        <v>43830</v>
      </c>
      <c r="D486" s="2" t="s">
        <v>575</v>
      </c>
      <c r="E486" s="2">
        <v>3</v>
      </c>
      <c r="F486" s="2" t="s">
        <v>572</v>
      </c>
      <c r="H486" s="9">
        <f>'Справка 5'!E61</f>
        <v>5702</v>
      </c>
    </row>
    <row r="487" spans="1:8" ht="15.75">
      <c r="A487" s="2" t="str">
        <f t="shared" si="33"/>
        <v>"ЕТИК ФИНАНС" АД</v>
      </c>
      <c r="B487" s="2" t="str">
        <f t="shared" si="34"/>
        <v>201164403</v>
      </c>
      <c r="C487" s="7">
        <f t="shared" si="35"/>
        <v>43830</v>
      </c>
      <c r="D487" s="2" t="s">
        <v>579</v>
      </c>
      <c r="E487" s="2">
        <v>3</v>
      </c>
      <c r="F487" s="2" t="s">
        <v>576</v>
      </c>
      <c r="H487" s="9">
        <f>'Справка 5'!E78</f>
        <v>2529</v>
      </c>
    </row>
    <row r="488" spans="1:8" ht="15.75">
      <c r="A488" s="2" t="str">
        <f t="shared" si="33"/>
        <v>"ЕТИК ФИНАНС" АД</v>
      </c>
      <c r="B488" s="2" t="str">
        <f t="shared" si="34"/>
        <v>201164403</v>
      </c>
      <c r="C488" s="7">
        <f t="shared" si="35"/>
        <v>43830</v>
      </c>
      <c r="D488" s="2" t="s">
        <v>581</v>
      </c>
      <c r="E488" s="2">
        <v>3</v>
      </c>
      <c r="F488" s="2" t="s">
        <v>565</v>
      </c>
      <c r="H488" s="9">
        <f>'Справка 5'!E79</f>
        <v>8231</v>
      </c>
    </row>
    <row r="489" spans="1:8" ht="15.75">
      <c r="A489" s="2" t="str">
        <f t="shared" si="33"/>
        <v>"ЕТИК ФИНАНС" АД</v>
      </c>
      <c r="B489" s="2" t="str">
        <f t="shared" si="34"/>
        <v>201164403</v>
      </c>
      <c r="C489" s="7">
        <f t="shared" si="35"/>
        <v>43830</v>
      </c>
      <c r="D489" s="2" t="s">
        <v>583</v>
      </c>
      <c r="E489" s="2">
        <v>3</v>
      </c>
      <c r="F489" s="2" t="s">
        <v>566</v>
      </c>
      <c r="H489" s="9">
        <f>'Справка 5'!E97</f>
        <v>0</v>
      </c>
    </row>
    <row r="490" spans="1:8" ht="15.75">
      <c r="A490" s="2" t="str">
        <f t="shared" si="33"/>
        <v>"ЕТИК ФИНАНС" АД</v>
      </c>
      <c r="B490" s="2" t="str">
        <f t="shared" si="34"/>
        <v>201164403</v>
      </c>
      <c r="C490" s="7">
        <f t="shared" si="35"/>
        <v>43830</v>
      </c>
      <c r="D490" s="2" t="s">
        <v>584</v>
      </c>
      <c r="E490" s="2">
        <v>3</v>
      </c>
      <c r="F490" s="2" t="s">
        <v>569</v>
      </c>
      <c r="H490" s="9">
        <f>'Справка 5'!E114</f>
        <v>0</v>
      </c>
    </row>
    <row r="491" spans="1:8" ht="15.75">
      <c r="A491" s="2" t="str">
        <f t="shared" si="33"/>
        <v>"ЕТИК ФИНАНС" АД</v>
      </c>
      <c r="B491" s="2" t="str">
        <f t="shared" si="34"/>
        <v>201164403</v>
      </c>
      <c r="C491" s="7">
        <f t="shared" si="35"/>
        <v>43830</v>
      </c>
      <c r="D491" s="2" t="s">
        <v>585</v>
      </c>
      <c r="E491" s="2">
        <v>3</v>
      </c>
      <c r="F491" s="2" t="s">
        <v>572</v>
      </c>
      <c r="H491" s="9">
        <f>'Справка 5'!E131</f>
        <v>0</v>
      </c>
    </row>
    <row r="492" spans="1:8" ht="15.75">
      <c r="A492" s="2" t="str">
        <f t="shared" si="33"/>
        <v>"ЕТИК ФИНАНС" АД</v>
      </c>
      <c r="B492" s="2" t="str">
        <f t="shared" si="34"/>
        <v>201164403</v>
      </c>
      <c r="C492" s="7">
        <f t="shared" si="35"/>
        <v>43830</v>
      </c>
      <c r="D492" s="2" t="s">
        <v>586</v>
      </c>
      <c r="E492" s="2">
        <v>3</v>
      </c>
      <c r="F492" s="2" t="s">
        <v>576</v>
      </c>
      <c r="H492" s="9">
        <f>'Справка 5'!E148</f>
        <v>0</v>
      </c>
    </row>
    <row r="493" spans="1:8" ht="15.75">
      <c r="A493" s="2" t="str">
        <f t="shared" si="33"/>
        <v>"ЕТИК ФИНАНС" АД</v>
      </c>
      <c r="B493" s="2" t="str">
        <f t="shared" si="34"/>
        <v>201164403</v>
      </c>
      <c r="C493" s="7">
        <f t="shared" si="35"/>
        <v>43830</v>
      </c>
      <c r="D493" s="2" t="s">
        <v>588</v>
      </c>
      <c r="E493" s="2">
        <v>3</v>
      </c>
      <c r="F493" s="2" t="s">
        <v>582</v>
      </c>
      <c r="H493" s="9">
        <f>'Справка 5'!E149</f>
        <v>0</v>
      </c>
    </row>
    <row r="494" spans="1:8" ht="15.75">
      <c r="A494" s="2" t="str">
        <f t="shared" si="33"/>
        <v>"ЕТИК ФИНАНС" АД</v>
      </c>
      <c r="B494" s="2" t="str">
        <f t="shared" si="34"/>
        <v>201164403</v>
      </c>
      <c r="C494" s="7">
        <f t="shared" si="35"/>
        <v>43830</v>
      </c>
      <c r="D494" s="2" t="s">
        <v>568</v>
      </c>
      <c r="E494" s="2">
        <v>4</v>
      </c>
      <c r="F494" s="2" t="s">
        <v>566</v>
      </c>
      <c r="H494" s="9">
        <f>'Справка 5'!F27</f>
        <v>0</v>
      </c>
    </row>
    <row r="495" spans="1:8" ht="15.75">
      <c r="A495" s="2" t="str">
        <f t="shared" si="33"/>
        <v>"ЕТИК ФИНАНС" АД</v>
      </c>
      <c r="B495" s="2" t="str">
        <f t="shared" si="34"/>
        <v>201164403</v>
      </c>
      <c r="C495" s="7">
        <f t="shared" si="35"/>
        <v>43830</v>
      </c>
      <c r="D495" s="2" t="s">
        <v>571</v>
      </c>
      <c r="E495" s="2">
        <v>4</v>
      </c>
      <c r="F495" s="2" t="s">
        <v>569</v>
      </c>
      <c r="H495" s="9">
        <f>'Справка 5'!F44</f>
        <v>0</v>
      </c>
    </row>
    <row r="496" spans="1:8" ht="15.75">
      <c r="A496" s="2" t="str">
        <f t="shared" si="33"/>
        <v>"ЕТИК ФИНАНС" АД</v>
      </c>
      <c r="B496" s="2" t="str">
        <f t="shared" si="34"/>
        <v>201164403</v>
      </c>
      <c r="C496" s="7">
        <f t="shared" si="35"/>
        <v>43830</v>
      </c>
      <c r="D496" s="2" t="s">
        <v>575</v>
      </c>
      <c r="E496" s="2">
        <v>4</v>
      </c>
      <c r="F496" s="2" t="s">
        <v>572</v>
      </c>
      <c r="H496" s="9">
        <f>'Справка 5'!F61</f>
        <v>0</v>
      </c>
    </row>
    <row r="497" spans="1:8" ht="15.75">
      <c r="A497" s="2" t="str">
        <f t="shared" si="33"/>
        <v>"ЕТИК ФИНАНС" АД</v>
      </c>
      <c r="B497" s="2" t="str">
        <f t="shared" si="34"/>
        <v>201164403</v>
      </c>
      <c r="C497" s="7">
        <f t="shared" si="35"/>
        <v>43830</v>
      </c>
      <c r="D497" s="2" t="s">
        <v>579</v>
      </c>
      <c r="E497" s="2">
        <v>4</v>
      </c>
      <c r="F497" s="2" t="s">
        <v>576</v>
      </c>
      <c r="H497" s="9">
        <f>'Справка 5'!F78</f>
        <v>0</v>
      </c>
    </row>
    <row r="498" spans="1:8" ht="15.75">
      <c r="A498" s="2" t="str">
        <f t="shared" si="33"/>
        <v>"ЕТИК ФИНАНС" АД</v>
      </c>
      <c r="B498" s="2" t="str">
        <f t="shared" si="34"/>
        <v>201164403</v>
      </c>
      <c r="C498" s="7">
        <f t="shared" si="35"/>
        <v>43830</v>
      </c>
      <c r="D498" s="2" t="s">
        <v>581</v>
      </c>
      <c r="E498" s="2">
        <v>4</v>
      </c>
      <c r="F498" s="2" t="s">
        <v>565</v>
      </c>
      <c r="H498" s="9">
        <f>'Справка 5'!F79</f>
        <v>0</v>
      </c>
    </row>
    <row r="499" spans="1:8" ht="15.75">
      <c r="A499" s="2" t="str">
        <f t="shared" si="33"/>
        <v>"ЕТИК ФИНАНС" АД</v>
      </c>
      <c r="B499" s="2" t="str">
        <f t="shared" si="34"/>
        <v>201164403</v>
      </c>
      <c r="C499" s="7">
        <f t="shared" si="35"/>
        <v>43830</v>
      </c>
      <c r="D499" s="2" t="s">
        <v>583</v>
      </c>
      <c r="E499" s="2">
        <v>4</v>
      </c>
      <c r="F499" s="2" t="s">
        <v>566</v>
      </c>
      <c r="H499" s="9">
        <f>'Справка 5'!F97</f>
        <v>0</v>
      </c>
    </row>
    <row r="500" spans="1:8" ht="15.75">
      <c r="A500" s="2" t="str">
        <f t="shared" si="33"/>
        <v>"ЕТИК ФИНАНС" АД</v>
      </c>
      <c r="B500" s="2" t="str">
        <f t="shared" si="34"/>
        <v>201164403</v>
      </c>
      <c r="C500" s="7">
        <f t="shared" si="35"/>
        <v>43830</v>
      </c>
      <c r="D500" s="2" t="s">
        <v>584</v>
      </c>
      <c r="E500" s="2">
        <v>4</v>
      </c>
      <c r="F500" s="2" t="s">
        <v>569</v>
      </c>
      <c r="H500" s="9">
        <f>'Справка 5'!F114</f>
        <v>0</v>
      </c>
    </row>
    <row r="501" spans="1:8" ht="15.75">
      <c r="A501" s="2" t="str">
        <f t="shared" si="33"/>
        <v>"ЕТИК ФИНАНС" АД</v>
      </c>
      <c r="B501" s="2" t="str">
        <f t="shared" si="34"/>
        <v>201164403</v>
      </c>
      <c r="C501" s="7">
        <f t="shared" si="35"/>
        <v>43830</v>
      </c>
      <c r="D501" s="2" t="s">
        <v>585</v>
      </c>
      <c r="E501" s="2">
        <v>4</v>
      </c>
      <c r="F501" s="2" t="s">
        <v>572</v>
      </c>
      <c r="H501" s="9">
        <f>'Справка 5'!F131</f>
        <v>0</v>
      </c>
    </row>
    <row r="502" spans="1:8" ht="15.75">
      <c r="A502" s="2" t="str">
        <f t="shared" si="33"/>
        <v>"ЕТИК ФИНАНС" АД</v>
      </c>
      <c r="B502" s="2" t="str">
        <f t="shared" si="34"/>
        <v>201164403</v>
      </c>
      <c r="C502" s="7">
        <f t="shared" si="35"/>
        <v>43830</v>
      </c>
      <c r="D502" s="2" t="s">
        <v>586</v>
      </c>
      <c r="E502" s="2">
        <v>4</v>
      </c>
      <c r="F502" s="2" t="s">
        <v>576</v>
      </c>
      <c r="H502" s="9">
        <f>'Справка 5'!F148</f>
        <v>0</v>
      </c>
    </row>
    <row r="503" spans="1:8" ht="15.75">
      <c r="A503" s="2" t="str">
        <f t="shared" si="33"/>
        <v>"ЕТИК ФИНАНС" АД</v>
      </c>
      <c r="B503" s="2" t="str">
        <f t="shared" si="34"/>
        <v>201164403</v>
      </c>
      <c r="C503" s="7">
        <f t="shared" si="35"/>
        <v>43830</v>
      </c>
      <c r="D503" s="2" t="s">
        <v>588</v>
      </c>
      <c r="E503" s="2">
        <v>4</v>
      </c>
      <c r="F503" s="2" t="s">
        <v>582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Dian Nikolov</cp:lastModifiedBy>
  <cp:lastPrinted>2016-09-14T10:20:26Z</cp:lastPrinted>
  <dcterms:created xsi:type="dcterms:W3CDTF">2006-09-16T00:00:00Z</dcterms:created>
  <dcterms:modified xsi:type="dcterms:W3CDTF">2020-01-30T15:39:24Z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1033-11.2.0.8970</vt:lpwstr>
  </property>
</Properties>
</file>