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0" windowWidth="12120" windowHeight="9120" tabRatio="928" activeTab="6"/>
  </bookViews>
  <sheets>
    <sheet name="Титул" sheetId="15" r:id="rId1"/>
    <sheet name="ОПР" sheetId="20" r:id="rId2"/>
    <sheet name="1. БАЛ." sheetId="1" r:id="rId3"/>
    <sheet name="3. ОСК" sheetId="4" r:id="rId4"/>
    <sheet name="4. ОПП" sheetId="3" r:id="rId5"/>
    <sheet name="6. Д.А" sheetId="6" r:id="rId6"/>
    <sheet name="ЗАГЛ" sheetId="18" r:id="rId7"/>
  </sheets>
  <definedNames>
    <definedName name="_115_000_391">Титул!#REF!</definedName>
    <definedName name="_116_608_248_6">Титул!#REF!</definedName>
    <definedName name="_151">Титул!#REF!</definedName>
    <definedName name="гр._Пловдив___ул._Кольо_Фичето___4">Титул!#REF!</definedName>
    <definedName name="ЕТ_Стоян_Тинчев">Титул!#REF!</definedName>
    <definedName name="Катя_Иванова_Тинчева">Титул!#REF!</definedName>
    <definedName name="_xlnm.Print_Area" localSheetId="2">'1. БАЛ.'!$A$6:$C$70,'1. БАЛ.'!$A$72:$C$146</definedName>
    <definedName name="_xlnm.Print_Area" localSheetId="3">'3. ОСК'!$A$1:$L$41</definedName>
    <definedName name="_xlnm.Print_Area" localSheetId="5">'6. Д.А'!$A$13:$P$45</definedName>
    <definedName name="Петя_Стоянова_Тинчева">Титул!#REF!</definedName>
    <definedName name="_xlnm.Print_Titles" localSheetId="2">'1. БАЛ.'!$1:$5</definedName>
    <definedName name="_xlnm.Print_Titles" localSheetId="5">'6. Д.А'!$1:$12</definedName>
    <definedName name="Регистриран_одитор__Стоян_Тинчев">Титул!#REF!</definedName>
  </definedNames>
  <calcPr calcId="145621"/>
</workbook>
</file>

<file path=xl/calcChain.xml><?xml version="1.0" encoding="utf-8"?>
<calcChain xmlns="http://schemas.openxmlformats.org/spreadsheetml/2006/main">
  <c r="I17" i="3" l="1"/>
  <c r="B62" i="20"/>
  <c r="G40" i="6"/>
  <c r="B101" i="1"/>
  <c r="C18" i="1"/>
  <c r="J20" i="6"/>
  <c r="K20" i="6"/>
  <c r="I20" i="6"/>
  <c r="L20" i="6" s="1"/>
  <c r="E35" i="3"/>
  <c r="D35" i="3"/>
  <c r="E18" i="3"/>
  <c r="D18" i="3"/>
  <c r="H35" i="3"/>
  <c r="G35" i="3"/>
  <c r="H18" i="3"/>
  <c r="H36" i="3" s="1"/>
  <c r="I36" i="3" s="1"/>
  <c r="I38" i="3" s="1"/>
  <c r="F37" i="3" s="1"/>
  <c r="F38" i="3" s="1"/>
  <c r="G18" i="3"/>
  <c r="I18" i="3"/>
  <c r="B121" i="1"/>
  <c r="B133" i="1"/>
  <c r="B104" i="1"/>
  <c r="C20" i="6"/>
  <c r="C26" i="6" s="1"/>
  <c r="C37" i="6" s="1"/>
  <c r="D20" i="6"/>
  <c r="D26" i="6" s="1"/>
  <c r="D37" i="6" s="1"/>
  <c r="C122" i="1"/>
  <c r="C88" i="1"/>
  <c r="C134" i="1"/>
  <c r="B16" i="1"/>
  <c r="B18" i="1"/>
  <c r="B28" i="1" s="1"/>
  <c r="B39" i="1" s="1"/>
  <c r="B70" i="1" s="1"/>
  <c r="B37" i="1"/>
  <c r="B44" i="1"/>
  <c r="B48" i="1"/>
  <c r="B67" i="1"/>
  <c r="B96" i="1"/>
  <c r="B58" i="1"/>
  <c r="B68" i="1"/>
  <c r="B63" i="1"/>
  <c r="B84" i="1"/>
  <c r="A2" i="1"/>
  <c r="A3" i="1"/>
  <c r="A4" i="1"/>
  <c r="A5" i="1"/>
  <c r="B5" i="1"/>
  <c r="C16" i="1"/>
  <c r="C28" i="1"/>
  <c r="C37" i="1"/>
  <c r="C48" i="1"/>
  <c r="C58" i="1"/>
  <c r="C68" i="1" s="1"/>
  <c r="C70" i="1" s="1"/>
  <c r="C63" i="1"/>
  <c r="C67" i="1"/>
  <c r="C84" i="1"/>
  <c r="C96" i="1"/>
  <c r="B98" i="1"/>
  <c r="C98" i="1"/>
  <c r="C101" i="1"/>
  <c r="C104" i="1"/>
  <c r="B107" i="1"/>
  <c r="C107" i="1"/>
  <c r="B110" i="1"/>
  <c r="C110" i="1"/>
  <c r="B113" i="1"/>
  <c r="C113" i="1"/>
  <c r="B116" i="1"/>
  <c r="C116" i="1"/>
  <c r="C119" i="1"/>
  <c r="B122" i="1"/>
  <c r="B125" i="1"/>
  <c r="B128" i="1"/>
  <c r="C132" i="1"/>
  <c r="C133" i="1"/>
  <c r="B134" i="1"/>
  <c r="B139" i="1"/>
  <c r="A142" i="1"/>
  <c r="A144" i="1"/>
  <c r="A146" i="1"/>
  <c r="B88" i="1"/>
  <c r="C14" i="20"/>
  <c r="C22" i="20" s="1"/>
  <c r="C41" i="20"/>
  <c r="C44" i="20"/>
  <c r="C49" i="20"/>
  <c r="C48" i="20" s="1"/>
  <c r="C56" i="20" s="1"/>
  <c r="C65" i="20" s="1"/>
  <c r="B31" i="20"/>
  <c r="B14" i="20"/>
  <c r="B41" i="20"/>
  <c r="B44" i="20"/>
  <c r="B49" i="20"/>
  <c r="B48" i="20" s="1"/>
  <c r="B56" i="20" s="1"/>
  <c r="B12" i="4"/>
  <c r="B15" i="4" s="1"/>
  <c r="B16" i="4"/>
  <c r="L16" i="4" s="1"/>
  <c r="B23" i="4"/>
  <c r="I12" i="4"/>
  <c r="I15" i="4" s="1"/>
  <c r="I27" i="4" s="1"/>
  <c r="I29" i="4" s="1"/>
  <c r="I16" i="4"/>
  <c r="I23" i="4"/>
  <c r="L26" i="4"/>
  <c r="J12" i="4"/>
  <c r="J15" i="4" s="1"/>
  <c r="J27" i="4" s="1"/>
  <c r="J29" i="4" s="1"/>
  <c r="J23" i="4"/>
  <c r="H12" i="4"/>
  <c r="H15" i="4"/>
  <c r="H27" i="4" s="1"/>
  <c r="H29" i="4" s="1"/>
  <c r="H16" i="4"/>
  <c r="H23" i="4"/>
  <c r="G12" i="4"/>
  <c r="G15" i="4"/>
  <c r="G27" i="4" s="1"/>
  <c r="G29" i="4" s="1"/>
  <c r="G16" i="4"/>
  <c r="G23" i="4"/>
  <c r="F12" i="4"/>
  <c r="F15" i="4"/>
  <c r="F27" i="4" s="1"/>
  <c r="F29" i="4" s="1"/>
  <c r="F16" i="4"/>
  <c r="F23" i="4"/>
  <c r="E12" i="4"/>
  <c r="E15" i="4"/>
  <c r="E27" i="4" s="1"/>
  <c r="E29" i="4" s="1"/>
  <c r="E16" i="4"/>
  <c r="E23" i="4"/>
  <c r="D12" i="4"/>
  <c r="D15" i="4"/>
  <c r="D27" i="4" s="1"/>
  <c r="D29" i="4" s="1"/>
  <c r="D16" i="4"/>
  <c r="D23" i="4"/>
  <c r="C12" i="4"/>
  <c r="C15" i="4"/>
  <c r="C27" i="4" s="1"/>
  <c r="C29" i="4" s="1"/>
  <c r="C16" i="4"/>
  <c r="C23" i="4"/>
  <c r="K23" i="4"/>
  <c r="L28" i="4"/>
  <c r="L25" i="4"/>
  <c r="L24" i="4"/>
  <c r="L22" i="4"/>
  <c r="L21" i="4"/>
  <c r="L20" i="4"/>
  <c r="L18" i="4"/>
  <c r="L14" i="4"/>
  <c r="L13" i="4"/>
  <c r="A1" i="4"/>
  <c r="A2" i="4"/>
  <c r="A3" i="4"/>
  <c r="A4" i="4"/>
  <c r="B4" i="4"/>
  <c r="B31" i="4"/>
  <c r="H32" i="4"/>
  <c r="H36" i="4"/>
  <c r="H40" i="4"/>
  <c r="K16" i="4"/>
  <c r="L17" i="4"/>
  <c r="A1" i="3"/>
  <c r="E26" i="3"/>
  <c r="D26" i="3"/>
  <c r="F26" i="3" s="1"/>
  <c r="G26" i="3"/>
  <c r="I26" i="3" s="1"/>
  <c r="I35" i="3"/>
  <c r="H26" i="3"/>
  <c r="A2" i="3"/>
  <c r="A3" i="3"/>
  <c r="A4" i="3"/>
  <c r="D5" i="3"/>
  <c r="F10" i="3"/>
  <c r="I10" i="3"/>
  <c r="F11" i="3"/>
  <c r="I11" i="3"/>
  <c r="F12" i="3"/>
  <c r="I12" i="3"/>
  <c r="F13" i="3"/>
  <c r="I13" i="3"/>
  <c r="F14" i="3"/>
  <c r="I14" i="3"/>
  <c r="F15" i="3"/>
  <c r="I15" i="3"/>
  <c r="F16" i="3"/>
  <c r="I16" i="3"/>
  <c r="F17" i="3"/>
  <c r="F20" i="3"/>
  <c r="I20" i="3"/>
  <c r="F21" i="3"/>
  <c r="I21" i="3"/>
  <c r="F22" i="3"/>
  <c r="I22" i="3"/>
  <c r="F23" i="3"/>
  <c r="I23" i="3"/>
  <c r="F24" i="3"/>
  <c r="I24" i="3"/>
  <c r="F25" i="3"/>
  <c r="I25" i="3"/>
  <c r="F28" i="3"/>
  <c r="I28" i="3"/>
  <c r="F29" i="3"/>
  <c r="I29" i="3"/>
  <c r="F30" i="3"/>
  <c r="I30" i="3"/>
  <c r="F31" i="3"/>
  <c r="I31" i="3"/>
  <c r="F32" i="3"/>
  <c r="I32" i="3"/>
  <c r="F33" i="3"/>
  <c r="I33" i="3"/>
  <c r="F34" i="3"/>
  <c r="I34" i="3"/>
  <c r="D40" i="3"/>
  <c r="F43" i="3"/>
  <c r="F46" i="3"/>
  <c r="F49" i="3"/>
  <c r="E28" i="6"/>
  <c r="H28" i="6"/>
  <c r="L28" i="6"/>
  <c r="E29" i="6"/>
  <c r="L29" i="6"/>
  <c r="O29" i="6"/>
  <c r="E30" i="6"/>
  <c r="H30" i="6"/>
  <c r="L30" i="6"/>
  <c r="O30" i="6" s="1"/>
  <c r="O35" i="6" s="1"/>
  <c r="E31" i="6"/>
  <c r="H31" i="6" s="1"/>
  <c r="L31" i="6"/>
  <c r="O31" i="6"/>
  <c r="E32" i="6"/>
  <c r="H32" i="6"/>
  <c r="L32" i="6"/>
  <c r="O32" i="6"/>
  <c r="E33" i="6"/>
  <c r="H33" i="6"/>
  <c r="L33" i="6"/>
  <c r="O33" i="6"/>
  <c r="L34" i="6"/>
  <c r="O34" i="6"/>
  <c r="N35" i="6"/>
  <c r="M35" i="6"/>
  <c r="K35" i="6"/>
  <c r="J35" i="6"/>
  <c r="I35" i="6"/>
  <c r="E34" i="6"/>
  <c r="H34" i="6" s="1"/>
  <c r="G35" i="6"/>
  <c r="F35" i="6"/>
  <c r="D35" i="6"/>
  <c r="C35" i="6"/>
  <c r="E14" i="6"/>
  <c r="H14" i="6" s="1"/>
  <c r="L14" i="6"/>
  <c r="E15" i="6"/>
  <c r="H15" i="6"/>
  <c r="L15" i="6"/>
  <c r="O15" i="6" s="1"/>
  <c r="E16" i="6"/>
  <c r="H16" i="6" s="1"/>
  <c r="L16" i="6"/>
  <c r="O16" i="6" s="1"/>
  <c r="E17" i="6"/>
  <c r="H17" i="6"/>
  <c r="L17" i="6"/>
  <c r="O17" i="6"/>
  <c r="B20" i="6"/>
  <c r="B26" i="6"/>
  <c r="F20" i="6"/>
  <c r="G20" i="6"/>
  <c r="G26" i="6" s="1"/>
  <c r="I26" i="6"/>
  <c r="J26" i="6"/>
  <c r="M20" i="6"/>
  <c r="M26" i="6"/>
  <c r="N20" i="6"/>
  <c r="N26" i="6"/>
  <c r="E23" i="6"/>
  <c r="H23" i="6"/>
  <c r="P23" i="6" s="1"/>
  <c r="L23" i="6"/>
  <c r="O23" i="6"/>
  <c r="E24" i="6"/>
  <c r="H24" i="6" s="1"/>
  <c r="L24" i="6"/>
  <c r="O24" i="6" s="1"/>
  <c r="E25" i="6"/>
  <c r="H25" i="6" s="1"/>
  <c r="P25" i="6" s="1"/>
  <c r="L25" i="6"/>
  <c r="E36" i="6"/>
  <c r="H36" i="6" s="1"/>
  <c r="P36" i="6" s="1"/>
  <c r="L36" i="6"/>
  <c r="O36" i="6"/>
  <c r="E22" i="6"/>
  <c r="H22" i="6"/>
  <c r="L22" i="6"/>
  <c r="O22" i="6"/>
  <c r="E21" i="6"/>
  <c r="H21" i="6"/>
  <c r="L21" i="6"/>
  <c r="O21" i="6" s="1"/>
  <c r="N18" i="6"/>
  <c r="M18" i="6"/>
  <c r="M37" i="6"/>
  <c r="K18" i="6"/>
  <c r="J18" i="6"/>
  <c r="J37" i="6" s="1"/>
  <c r="I18" i="6"/>
  <c r="I37" i="6" s="1"/>
  <c r="G18" i="6"/>
  <c r="F26" i="6"/>
  <c r="F18" i="6"/>
  <c r="E18" i="6"/>
  <c r="D18" i="6"/>
  <c r="C18" i="6"/>
  <c r="B18" i="6"/>
  <c r="B35" i="6"/>
  <c r="A1" i="6"/>
  <c r="A2" i="6"/>
  <c r="A3" i="6"/>
  <c r="A4" i="6"/>
  <c r="C4" i="6"/>
  <c r="B39" i="6"/>
  <c r="G44" i="6"/>
  <c r="A4" i="18"/>
  <c r="A21" i="18"/>
  <c r="A13" i="18"/>
  <c r="A2" i="18"/>
  <c r="A4" i="20"/>
  <c r="A5" i="20"/>
  <c r="A6" i="20"/>
  <c r="A7" i="20"/>
  <c r="A8" i="20"/>
  <c r="B72" i="20"/>
  <c r="A74" i="20"/>
  <c r="A76" i="20"/>
  <c r="A78" i="20"/>
  <c r="F37" i="6"/>
  <c r="C131" i="1"/>
  <c r="B22" i="20"/>
  <c r="B34" i="20" s="1"/>
  <c r="P17" i="6"/>
  <c r="O14" i="6"/>
  <c r="P32" i="6"/>
  <c r="O28" i="6"/>
  <c r="L35" i="6"/>
  <c r="N37" i="6"/>
  <c r="O25" i="6"/>
  <c r="H29" i="6"/>
  <c r="L23" i="4"/>
  <c r="P29" i="6"/>
  <c r="P28" i="6"/>
  <c r="E35" i="6"/>
  <c r="B37" i="6"/>
  <c r="G36" i="3"/>
  <c r="B132" i="1"/>
  <c r="B131" i="1"/>
  <c r="C39" i="1"/>
  <c r="P33" i="6"/>
  <c r="K26" i="6"/>
  <c r="K37" i="6" s="1"/>
  <c r="P22" i="6"/>
  <c r="E20" i="6"/>
  <c r="L18" i="6"/>
  <c r="E36" i="3"/>
  <c r="F35" i="3"/>
  <c r="D36" i="3"/>
  <c r="F18" i="3"/>
  <c r="F36" i="3"/>
  <c r="E26" i="6"/>
  <c r="E37" i="6"/>
  <c r="H20" i="6"/>
  <c r="P14" i="6" l="1"/>
  <c r="H18" i="6"/>
  <c r="B36" i="20"/>
  <c r="B37" i="20" s="1"/>
  <c r="B35" i="20"/>
  <c r="G37" i="6"/>
  <c r="P21" i="6"/>
  <c r="P24" i="6"/>
  <c r="H26" i="6"/>
  <c r="P16" i="6"/>
  <c r="P31" i="6"/>
  <c r="H35" i="6"/>
  <c r="P30" i="6"/>
  <c r="P35" i="6" s="1"/>
  <c r="B27" i="4"/>
  <c r="L15" i="4"/>
  <c r="O20" i="6"/>
  <c r="L26" i="6"/>
  <c r="L37" i="6" s="1"/>
  <c r="O18" i="6"/>
  <c r="P15" i="6"/>
  <c r="B32" i="20"/>
  <c r="B63" i="20"/>
  <c r="B65" i="20"/>
  <c r="C34" i="20"/>
  <c r="C32" i="20"/>
  <c r="C63" i="20"/>
  <c r="B29" i="4" l="1"/>
  <c r="O26" i="6"/>
  <c r="O37" i="6" s="1"/>
  <c r="P20" i="6"/>
  <c r="P26" i="6" s="1"/>
  <c r="B66" i="20"/>
  <c r="B69" i="20"/>
  <c r="B89" i="1" s="1"/>
  <c r="H37" i="6"/>
  <c r="C35" i="20"/>
  <c r="C36" i="20"/>
  <c r="C37" i="20" s="1"/>
  <c r="C69" i="20"/>
  <c r="C66" i="20"/>
  <c r="P18" i="6"/>
  <c r="P37" i="6" s="1"/>
  <c r="C89" i="1" l="1"/>
  <c r="C70" i="20"/>
  <c r="B90" i="1"/>
  <c r="B137" i="1" s="1"/>
  <c r="B138" i="1" s="1"/>
  <c r="K19" i="4"/>
  <c r="B70" i="20"/>
  <c r="K12" i="4" l="1"/>
  <c r="L12" i="4" s="1"/>
  <c r="C90" i="1"/>
  <c r="C137" i="1" s="1"/>
  <c r="C138" i="1" s="1"/>
  <c r="L19" i="4"/>
  <c r="K27" i="4"/>
  <c r="K29" i="4" l="1"/>
  <c r="L27" i="4"/>
  <c r="L29" i="4" s="1"/>
</calcChain>
</file>

<file path=xl/sharedStrings.xml><?xml version="1.0" encoding="utf-8"?>
<sst xmlns="http://schemas.openxmlformats.org/spreadsheetml/2006/main" count="375" uniqueCount="297">
  <si>
    <t>Приложение № 1</t>
  </si>
  <si>
    <t>Наименование на предприятието:</t>
  </si>
  <si>
    <t>РАЗДЕЛИ, ГРУПИ, СТАТИИ</t>
  </si>
  <si>
    <t>Показатели</t>
  </si>
  <si>
    <t>Текущ период</t>
  </si>
  <si>
    <t>Наименование на паричните потоци</t>
  </si>
  <si>
    <t>Постъпления</t>
  </si>
  <si>
    <t>Плащания</t>
  </si>
  <si>
    <t>Нетен поток</t>
  </si>
  <si>
    <t>В. Парични потоци от финансова дейност</t>
  </si>
  <si>
    <t>Е. Парични средства в края на периода</t>
  </si>
  <si>
    <t>Общо собствен капитал</t>
  </si>
  <si>
    <t>(хил.лв.)</t>
  </si>
  <si>
    <t>(хил.лв)</t>
  </si>
  <si>
    <t>Предходен период</t>
  </si>
  <si>
    <t>Всичко парични потоци от основна дейност (А)</t>
  </si>
  <si>
    <t>Всичко парични потоци от инвестиционна дейност (Б)</t>
  </si>
  <si>
    <t>Всичко парични потоци от финансова  дейност (В)</t>
  </si>
  <si>
    <t xml:space="preserve">Амортизация </t>
  </si>
  <si>
    <t xml:space="preserve">                                                                                                                                                                                                       </t>
  </si>
  <si>
    <t>Съставител:</t>
  </si>
  <si>
    <t>Заверил:</t>
  </si>
  <si>
    <t>Ръководител:</t>
  </si>
  <si>
    <t>Седалище и адрес на управление:</t>
  </si>
  <si>
    <t>Парични потоци, свързани с краткосрочни финансови активи, държани за търговски цели</t>
  </si>
  <si>
    <t>Парични потоци от положителни и отрицателни валутни курсови разлики</t>
  </si>
  <si>
    <t>Парични потоци, свързани с краткосрочни  финансови активи</t>
  </si>
  <si>
    <t xml:space="preserve">Парични потоци, свързани с лихви, комисионни, дивиденти и други подобни </t>
  </si>
  <si>
    <t>Парични потоци, свързани с търговски    контрагенти</t>
  </si>
  <si>
    <t>Парични потоци, свързани с трудови възнаграждения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</si>
  <si>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</si>
  <si>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</si>
  <si>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 дейност</t>
  </si>
  <si>
    <t xml:space="preserve">Парични потоци, свързани с дълготрайни активи </t>
  </si>
  <si>
    <t>Парични потоци от бизнескомбинации - придобивания</t>
  </si>
  <si>
    <t>Други парични потоци от инвестиционна дейност</t>
  </si>
  <si>
    <t>Парични потоци от емитиране и обратно придобиване на ценни книжа</t>
  </si>
  <si>
    <t>Парични потоци от лихви, комисионни, дивиденти и други подобни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</si>
  <si>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</si>
  <si>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</si>
  <si>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Плащания на задължения по лизингови договори</t>
  </si>
  <si>
    <t>Други парични потоци от финансова дейност</t>
  </si>
  <si>
    <r>
      <t xml:space="preserve">Дата </t>
    </r>
    <r>
      <rPr>
        <b/>
        <i/>
        <sz val="8"/>
        <rFont val="Arial"/>
        <family val="2"/>
      </rPr>
      <t>към която</t>
    </r>
    <r>
      <rPr>
        <sz val="8"/>
        <rFont val="Arial"/>
        <family val="2"/>
      </rPr>
      <t xml:space="preserve"> се съставя финансовият отчет /дд.мм.гггг/:</t>
    </r>
  </si>
  <si>
    <r>
      <t xml:space="preserve">Дата </t>
    </r>
    <r>
      <rPr>
        <b/>
        <i/>
        <sz val="8"/>
        <rFont val="Arial"/>
        <family val="2"/>
      </rPr>
      <t>на която</t>
    </r>
    <r>
      <rPr>
        <sz val="8"/>
        <rFont val="Arial"/>
        <family val="2"/>
      </rPr>
      <t xml:space="preserve"> е съставен финансовият отчет /дд.мм.гггг/:</t>
    </r>
  </si>
  <si>
    <t>към</t>
  </si>
  <si>
    <t>НАИМЕНОВАНИЕ НА ПРИХОДИТЕ И РАЗХОДИТЕ</t>
  </si>
  <si>
    <t>Година</t>
  </si>
  <si>
    <t>Текуща</t>
  </si>
  <si>
    <t>Предходна</t>
  </si>
  <si>
    <t>Сума ( хил. лв.)</t>
  </si>
  <si>
    <t>АКТИВ</t>
  </si>
  <si>
    <t>ПАСИВ</t>
  </si>
  <si>
    <t xml:space="preserve">                           С Ч Е Т О В О Д Е Н   Б А Л А Н С  </t>
  </si>
  <si>
    <t>О Т Ч Е Т</t>
  </si>
  <si>
    <t xml:space="preserve">                                                         ЗА ПРИХОДИТЕ И РАЗХОДИТЕ</t>
  </si>
  <si>
    <t xml:space="preserve">                                          О Т Ч Е Т</t>
  </si>
  <si>
    <t xml:space="preserve">ЗА  СОБСТВЕНИЯ   КАПИТАЛ  </t>
  </si>
  <si>
    <t>Дата:</t>
  </si>
  <si>
    <t>А.  Парични потоци от основна дейност</t>
  </si>
  <si>
    <t>Б. Парични потоци от инвестиционна дейност</t>
  </si>
  <si>
    <t>Г. Изменение на паричните средства през периода (А+Б+В)</t>
  </si>
  <si>
    <t>Д. Парични средства в началото на периода</t>
  </si>
  <si>
    <t>ЗА ПАРИЧНИТЕ ПОТОЦИ</t>
  </si>
  <si>
    <t>по прекия метод</t>
  </si>
  <si>
    <t>О Т Ч ЕТ</t>
  </si>
  <si>
    <t>С П Р А В К А</t>
  </si>
  <si>
    <t>Съставил:</t>
  </si>
  <si>
    <t>III. Дългосрочни финансови активи</t>
  </si>
  <si>
    <t>А</t>
  </si>
  <si>
    <t>Приложение № 2</t>
  </si>
  <si>
    <t>към СС № 1</t>
  </si>
  <si>
    <t>Б. Приходи</t>
  </si>
  <si>
    <t xml:space="preserve">    а) Продукция</t>
  </si>
  <si>
    <t xml:space="preserve">    б) Стоки</t>
  </si>
  <si>
    <t xml:space="preserve">    в) Услуги</t>
  </si>
  <si>
    <t xml:space="preserve">       - приходи от финансирания</t>
  </si>
  <si>
    <t xml:space="preserve">  1. Нетни приходи от продажби, в т.ч.:</t>
  </si>
  <si>
    <t xml:space="preserve">  2. Увеличение на запасите от продукция и незавършено производство</t>
  </si>
  <si>
    <t xml:space="preserve">  3. Разходи за придобиване на активи по стопански начин</t>
  </si>
  <si>
    <t xml:space="preserve">  4. Други приходи, в т.ч.:</t>
  </si>
  <si>
    <t xml:space="preserve">  5. Приходи от участия в дъщерни, асоциирани и смесени предприятия, в т.ч.:</t>
  </si>
  <si>
    <t xml:space="preserve">       - приходи от участия в предприятия от група</t>
  </si>
  <si>
    <t xml:space="preserve"> Общо приходи от оперативна дейност (1+2+3+4)</t>
  </si>
  <si>
    <t xml:space="preserve">  7. Други лихви и финансови приходи, в т.ч.:</t>
  </si>
  <si>
    <t xml:space="preserve">  6. Приходи от други инвестиции и заеми, признати като нетекущи (дългосрочни) активи, в т.ч.:</t>
  </si>
  <si>
    <t xml:space="preserve">    а) Приходи от предприятия от група</t>
  </si>
  <si>
    <t xml:space="preserve">    б) Положителни разлики от операции с финансови активи</t>
  </si>
  <si>
    <t xml:space="preserve">    в) Положителни разлики от промяна на валутни курсове</t>
  </si>
  <si>
    <t xml:space="preserve"> Общо финансови приходи (5+6+7)</t>
  </si>
  <si>
    <t xml:space="preserve">  8. Загуба от обичайната дейност</t>
  </si>
  <si>
    <t xml:space="preserve">  9. Извънредни приходи</t>
  </si>
  <si>
    <t xml:space="preserve"> Общо приходи (1+2+3+4+5+6+7+9)</t>
  </si>
  <si>
    <t xml:space="preserve">  11. Загуба (10+ред 11 и ред 12 от раздел А)</t>
  </si>
  <si>
    <t>Всичко (Общо приходи + 11)</t>
  </si>
  <si>
    <t>А. Разходи</t>
  </si>
  <si>
    <t xml:space="preserve">  1. Намаление на запасите от продукция и незавършено производство</t>
  </si>
  <si>
    <t xml:space="preserve">  2. Разходи за суровини, материали и външни услуги, в т.ч.:</t>
  </si>
  <si>
    <t xml:space="preserve">   а) суровини и материали</t>
  </si>
  <si>
    <t xml:space="preserve">   б) външни услуги</t>
  </si>
  <si>
    <t xml:space="preserve">   а) разходи за възнаграждения</t>
  </si>
  <si>
    <t xml:space="preserve">    - осигуровки, свързани с пенсии</t>
  </si>
  <si>
    <t xml:space="preserve">   б) разходи за осигуровки, в т.ч.:</t>
  </si>
  <si>
    <t xml:space="preserve">  3. Разходи за персонала, в т.ч.:</t>
  </si>
  <si>
    <t xml:space="preserve">  4. Разходи за амортизация и обезценка, в т.ч.:</t>
  </si>
  <si>
    <t xml:space="preserve">   а) разходи за амортизация и обезценка на дълготрайни материални и нематериални активи, в т.ч.:</t>
  </si>
  <si>
    <t xml:space="preserve">    - разходи за амортизация</t>
  </si>
  <si>
    <t xml:space="preserve">    - разходи за обезценка</t>
  </si>
  <si>
    <t xml:space="preserve">   б) разходи от обезценка на текущи (краткотрайни) активи</t>
  </si>
  <si>
    <t xml:space="preserve">  5. Други разходи, в т.ч.:</t>
  </si>
  <si>
    <t xml:space="preserve">   а) балансова стойност на продадените активи</t>
  </si>
  <si>
    <t xml:space="preserve">   б) провизии</t>
  </si>
  <si>
    <t>Общо разходи за оперативна дейност (1+2+3+4+5)</t>
  </si>
  <si>
    <t xml:space="preserve">  6. Разходи от обезценка на финансови активи, включително инвестициите,
      признати като текущи (краткосрочни) активи, в т.ч.:</t>
  </si>
  <si>
    <t xml:space="preserve">    - отрицателни разлики от промяна на валутни курсове</t>
  </si>
  <si>
    <t xml:space="preserve">  7. Разходи за лихви и други финансови разходи, в т.ч.:</t>
  </si>
  <si>
    <t xml:space="preserve">   а) разходи, свързани с предприятия от група</t>
  </si>
  <si>
    <t xml:space="preserve">   б) отрицателни разлики от операции с финансови активи</t>
  </si>
  <si>
    <t xml:space="preserve"> Общо финансови разходи (6+7)</t>
  </si>
  <si>
    <t xml:space="preserve">  8. Печалба от обичайна дейност </t>
  </si>
  <si>
    <t xml:space="preserve">  9. Извънредни разходи</t>
  </si>
  <si>
    <t xml:space="preserve"> Общо разходи (1+2+3+4+5+6+7+9 )</t>
  </si>
  <si>
    <t xml:space="preserve">  10. Счетоводна печалба (общо приходи - общо разходи)</t>
  </si>
  <si>
    <t xml:space="preserve">  11. Разходи за данъци от печалбата</t>
  </si>
  <si>
    <t xml:space="preserve">  12. Други данъци, алтернативни на корпоративния данък</t>
  </si>
  <si>
    <t xml:space="preserve">  13. Печалба (10-11-12 )</t>
  </si>
  <si>
    <t>Всичко (Общо разходи + 11 + 12 + 13 )</t>
  </si>
  <si>
    <t xml:space="preserve">  10. Счетоводна загуба (общо приходи - общо разходи)</t>
  </si>
  <si>
    <t>А. Записан но невнесен капитал</t>
  </si>
  <si>
    <t>Б. Нетекущи (дълготрайни) активи</t>
  </si>
  <si>
    <t xml:space="preserve"> I. Нематериални активи</t>
  </si>
  <si>
    <t xml:space="preserve">  1. Продукти от развойна дейност</t>
  </si>
  <si>
    <t xml:space="preserve">  3. Търговска репутация</t>
  </si>
  <si>
    <t xml:space="preserve">  4. Предоставени аванси и нематериални активи в процес на изграждане</t>
  </si>
  <si>
    <t xml:space="preserve"> Общо за група І:</t>
  </si>
  <si>
    <t xml:space="preserve"> II.  Дълготрайни материални активи</t>
  </si>
  <si>
    <t xml:space="preserve">  1. Земи и сгради, в т.ч.:</t>
  </si>
  <si>
    <t xml:space="preserve">   - земи</t>
  </si>
  <si>
    <t xml:space="preserve">   - сгради</t>
  </si>
  <si>
    <t xml:space="preserve">  2. Машини, производствено оборудване и апаратура</t>
  </si>
  <si>
    <t xml:space="preserve">  3. Съоръжения и други</t>
  </si>
  <si>
    <t xml:space="preserve">  4. Предоставени аванси и дълготрайни материални активи в процес на изграждане</t>
  </si>
  <si>
    <t xml:space="preserve"> Общо за група ІІ:</t>
  </si>
  <si>
    <t xml:space="preserve"> ІІІ. Дългосрочни финансови активи</t>
  </si>
  <si>
    <t xml:space="preserve">  1. Акции и дялове в предприятия от група</t>
  </si>
  <si>
    <t xml:space="preserve">  3. Акции и дялове в асоциирани и смесени предприятия</t>
  </si>
  <si>
    <t xml:space="preserve">  4. Предоставени заеми, свързани с асоциирани и смесени предприятия</t>
  </si>
  <si>
    <t xml:space="preserve">  5. Дългосрочни инвестиции</t>
  </si>
  <si>
    <t xml:space="preserve">  6. Други заеми</t>
  </si>
  <si>
    <t xml:space="preserve">  7. Изкупени собствени акции номинална стойност ………. хил.лв.  </t>
  </si>
  <si>
    <t>х</t>
  </si>
  <si>
    <t xml:space="preserve"> Общо за група ІІІ:</t>
  </si>
  <si>
    <t xml:space="preserve"> IV . Отсрочени данъци</t>
  </si>
  <si>
    <t>Общо за раздел Б:</t>
  </si>
  <si>
    <t>В. Текущи (краткотрайни) активи</t>
  </si>
  <si>
    <t xml:space="preserve"> І. Материални запаси</t>
  </si>
  <si>
    <t xml:space="preserve">  1. Суровини и материали </t>
  </si>
  <si>
    <t xml:space="preserve">  2. Незавършено производство</t>
  </si>
  <si>
    <t xml:space="preserve">  3. Продукция и стоки, в т.ч.:</t>
  </si>
  <si>
    <t xml:space="preserve">   - продукция</t>
  </si>
  <si>
    <t xml:space="preserve">   - стоки</t>
  </si>
  <si>
    <t xml:space="preserve">  4. Предоставени аванси</t>
  </si>
  <si>
    <t xml:space="preserve"> ІІ. Вземания</t>
  </si>
  <si>
    <t xml:space="preserve">  1. Вземания от клиенти и доставчици, в т.ч.</t>
  </si>
  <si>
    <t xml:space="preserve">  2. Вземания от предприятия от група, в т.ч.:</t>
  </si>
  <si>
    <t xml:space="preserve">  3. Вземания, свързани с асоциирани и смесени предприятия, в т.ч.:</t>
  </si>
  <si>
    <t xml:space="preserve">  4. Други вземания, в т.ч.:</t>
  </si>
  <si>
    <t xml:space="preserve"> ІІІ. Инвестиции</t>
  </si>
  <si>
    <t xml:space="preserve">  2. Изкупени собствени акции номинална стойност ………. хил.лв.  </t>
  </si>
  <si>
    <t xml:space="preserve">  3. Други инвестиции</t>
  </si>
  <si>
    <t xml:space="preserve"> ІV. Парични средства, в т.ч.</t>
  </si>
  <si>
    <t xml:space="preserve">   - в брой</t>
  </si>
  <si>
    <t xml:space="preserve">   - в безсрочни сметки (депозити)</t>
  </si>
  <si>
    <t xml:space="preserve"> Общо за група ІV:</t>
  </si>
  <si>
    <t>Общо за раздел В:</t>
  </si>
  <si>
    <t>Г. Разходи за бъдещи периоди</t>
  </si>
  <si>
    <t>А. Собствен капитал</t>
  </si>
  <si>
    <t xml:space="preserve"> І. Записан капитал</t>
  </si>
  <si>
    <t xml:space="preserve"> ІІ. Премии от емисии</t>
  </si>
  <si>
    <t xml:space="preserve"> ІІІ. Резерв от последващи оценки</t>
  </si>
  <si>
    <t xml:space="preserve"> ІV. Резерви</t>
  </si>
  <si>
    <t xml:space="preserve">  1. Законови резерви</t>
  </si>
  <si>
    <t xml:space="preserve">  2. Резерв, свързан с изкупени собствени акции</t>
  </si>
  <si>
    <t xml:space="preserve">  3. Резерв съгласно учредителен акт</t>
  </si>
  <si>
    <t xml:space="preserve">  4. Други резерви</t>
  </si>
  <si>
    <t xml:space="preserve"> V. Натрупана печалба (загуба) от минали години, в т.ч.</t>
  </si>
  <si>
    <t xml:space="preserve">   - неразпределена печалба</t>
  </si>
  <si>
    <t xml:space="preserve">   - непокрита загуба</t>
  </si>
  <si>
    <t xml:space="preserve"> Общо за група V:</t>
  </si>
  <si>
    <t xml:space="preserve"> VІ. Текуща печалба (Загуба)</t>
  </si>
  <si>
    <t>Общо за раздел А:</t>
  </si>
  <si>
    <t>Б. Провизии и сходни задължения</t>
  </si>
  <si>
    <t xml:space="preserve">  1. Провизии за пенсии и други подобни задължения</t>
  </si>
  <si>
    <t xml:space="preserve">  2. Провизии за данъци, в т.ч.:</t>
  </si>
  <si>
    <t xml:space="preserve">   - отсрочени данъци</t>
  </si>
  <si>
    <t xml:space="preserve">  3. Други провизии и сходни задължения</t>
  </si>
  <si>
    <t>В. Задължения</t>
  </si>
  <si>
    <t xml:space="preserve">  1. Облигационни заеми с отделно посочване на конвертируемите, в т.ч.:</t>
  </si>
  <si>
    <t xml:space="preserve">  2. Задължения към финансови предприятия, в т.ч.:</t>
  </si>
  <si>
    <t xml:space="preserve">  4. Задължения кам доставчици, в т.ч.:</t>
  </si>
  <si>
    <t xml:space="preserve">  5. Задължения по полици, в т.ч.:</t>
  </si>
  <si>
    <t xml:space="preserve">  6. Задължения към предприятия от група, в т.ч.:</t>
  </si>
  <si>
    <t xml:space="preserve">    над 1 година</t>
  </si>
  <si>
    <t xml:space="preserve">    до 1 година</t>
  </si>
  <si>
    <t xml:space="preserve">   - към персонала, в т.ч.:</t>
  </si>
  <si>
    <t xml:space="preserve">   - осигурителни задължения, в т.ч.:</t>
  </si>
  <si>
    <t xml:space="preserve">   - данъчни задължения, в т.ч.:</t>
  </si>
  <si>
    <t>Общо за раздел В, в т.ч.:</t>
  </si>
  <si>
    <t>Г. Финансирания и приходи за бъдещи периоди, в т.ч.</t>
  </si>
  <si>
    <t xml:space="preserve">   - финансирания</t>
  </si>
  <si>
    <t xml:space="preserve">   - приходи за бъдещи периоди</t>
  </si>
  <si>
    <t>СУМА НА ПАСИВА (А + Б + В + Г)</t>
  </si>
  <si>
    <t>СУМА НА АКТИВА (А + Б + В + Г) :</t>
  </si>
  <si>
    <t xml:space="preserve">  8. Други задължения, в т.ч.:</t>
  </si>
  <si>
    <t>Приложение № 4</t>
  </si>
  <si>
    <t>Записан
капитал</t>
  </si>
  <si>
    <t>Премии от емисии</t>
  </si>
  <si>
    <t>Резерв от последващи оценки</t>
  </si>
  <si>
    <t>Законови
резерви</t>
  </si>
  <si>
    <t>Резерв
свързан
с изкупе-
ни соб-
ствени
акции</t>
  </si>
  <si>
    <t>Резерв
съгласно
учреди-
телен 
акт</t>
  </si>
  <si>
    <t>Други
резерви</t>
  </si>
  <si>
    <t>РЕЗЕРВИ</t>
  </si>
  <si>
    <t>ФИНАНСОВ
РЕЗУЛТАТ ОТ
МИНАЛИ
ПЕРИОДИ</t>
  </si>
  <si>
    <t>Неразпре-
делена
печалба</t>
  </si>
  <si>
    <t>Непокрита
загуба</t>
  </si>
  <si>
    <t>Текуща
печалба
(загуба)</t>
  </si>
  <si>
    <t>1. Салдо в началото на отчетния период</t>
  </si>
  <si>
    <t>2. Промени в счетоводната политика</t>
  </si>
  <si>
    <t>3. Грешки</t>
  </si>
  <si>
    <t>4. Салдо след промени в счетоводната политика и грешки</t>
  </si>
  <si>
    <t>5. Изменения за сметка на собствениците, в т.ч.:</t>
  </si>
  <si>
    <t xml:space="preserve">  - увеличение</t>
  </si>
  <si>
    <t xml:space="preserve">  - намаление</t>
  </si>
  <si>
    <t>6. Финансов резултат за текущия период</t>
  </si>
  <si>
    <t xml:space="preserve">  - за дивиденти</t>
  </si>
  <si>
    <t>8. Покриване на загуба</t>
  </si>
  <si>
    <t>9. Последващи оценки на активи и пасиви</t>
  </si>
  <si>
    <t>10. Други изменения в собствения капитал</t>
  </si>
  <si>
    <t>11. Сладо към края на отчетния период</t>
  </si>
  <si>
    <t>12. Промени от преводи на годишни финансови отчети на предприятия в чужбина</t>
  </si>
  <si>
    <r>
      <t>13. Собствен капитал към края на отчетния
период (11</t>
    </r>
    <r>
      <rPr>
        <sz val="8"/>
        <rFont val="Arial"/>
        <family val="2"/>
        <charset val="204"/>
      </rPr>
      <t>±12)</t>
    </r>
  </si>
  <si>
    <t>7. Разпределения на печалба, в т.ч.:</t>
  </si>
  <si>
    <t>към СС № 7</t>
  </si>
  <si>
    <t>ФИНАНСОВ ОТЧЕТ</t>
  </si>
  <si>
    <t>КЪМ</t>
  </si>
  <si>
    <t>Приложение № 5</t>
  </si>
  <si>
    <t>към СС №1</t>
  </si>
  <si>
    <t>за нетекущите (дълготрайните) активи</t>
  </si>
  <si>
    <t xml:space="preserve">Отчетна стойност на 
нетекущите активи </t>
  </si>
  <si>
    <t>Последваща
оценка</t>
  </si>
  <si>
    <t xml:space="preserve">Последваща
оценка </t>
  </si>
  <si>
    <t>В на-
чалото
на
периода</t>
  </si>
  <si>
    <t>На пос-
тъпили
през
периода</t>
  </si>
  <si>
    <t xml:space="preserve">На
излезли
през
периода </t>
  </si>
  <si>
    <t>В края
на
периода
 (1+2-3)</t>
  </si>
  <si>
    <t xml:space="preserve">Увели-
чение </t>
  </si>
  <si>
    <t>Нама-
ление</t>
  </si>
  <si>
    <t>Преоце-
нена
стойност
(4+5-6)</t>
  </si>
  <si>
    <t xml:space="preserve">Начис-
лена
през
периода </t>
  </si>
  <si>
    <t xml:space="preserve">Отпи-
сана
през периода </t>
  </si>
  <si>
    <t>В края
на
периода
 (8+9-10)</t>
  </si>
  <si>
    <t>Преоце-
нена
аморти-
зация в
края на
периода
(11+12-13)</t>
  </si>
  <si>
    <t>Балан-
сова
стой-
ност в
края на
периода
(7-14)</t>
  </si>
  <si>
    <t>I. Нематериални активи</t>
  </si>
  <si>
    <t xml:space="preserve"> 1. Продукти от развойна дейност</t>
  </si>
  <si>
    <t xml:space="preserve"> 3. Търговска репутация</t>
  </si>
  <si>
    <t>II. Дълготрайни материални активи</t>
  </si>
  <si>
    <t xml:space="preserve"> 1. Земи и сгради, в т.ч.:</t>
  </si>
  <si>
    <t xml:space="preserve">  - земи</t>
  </si>
  <si>
    <t xml:space="preserve">  - сгради</t>
  </si>
  <si>
    <t xml:space="preserve"> 3. Съоръжения и други</t>
  </si>
  <si>
    <t xml:space="preserve"> 1. Акции и дялове в предприятия от група</t>
  </si>
  <si>
    <t xml:space="preserve"> 2. Предоставени заеми на предприятия от група</t>
  </si>
  <si>
    <t xml:space="preserve"> 3. Акции и дялове в асоциирани и смесени предприятия</t>
  </si>
  <si>
    <t xml:space="preserve"> 4. Предоставени заеми, свързани с асоциирани и смесени предприятия</t>
  </si>
  <si>
    <t xml:space="preserve"> 5. Дългосрочни инвестиции</t>
  </si>
  <si>
    <t xml:space="preserve"> 6. Други заеми</t>
  </si>
  <si>
    <t xml:space="preserve"> 7. Изкупени собствени акции</t>
  </si>
  <si>
    <t>IV. Отсрочени данъци</t>
  </si>
  <si>
    <t xml:space="preserve"> 2. Концесии, патенти, лицензии, търговски марки,
програмни продукти и други подобни права и активи</t>
  </si>
  <si>
    <t xml:space="preserve"> 4. Предоставени аванси и нематериални активи в
процес на изграждане</t>
  </si>
  <si>
    <t xml:space="preserve"> 2. Машини, производствено оборудване и апаратура</t>
  </si>
  <si>
    <t xml:space="preserve"> 4. Прдоставени аванси и дълготрайни материални
активи в процес на изграждане</t>
  </si>
  <si>
    <t xml:space="preserve"> Общо за група  I :</t>
  </si>
  <si>
    <t xml:space="preserve"> Общо за група  II:</t>
  </si>
  <si>
    <t xml:space="preserve"> Общо за група III:</t>
  </si>
  <si>
    <t>Общо нетекущи (дълготрайни) активи (I+II+III+IV):</t>
  </si>
  <si>
    <t xml:space="preserve">  2. Предоставени заеми на предприятия от група</t>
  </si>
  <si>
    <t xml:space="preserve">  2. Концесии, патенти, лицензии, търговски марки, програмни продукти и други подобни права и активи</t>
  </si>
  <si>
    <t xml:space="preserve">  3. Получени аванси, в т.ч.:</t>
  </si>
  <si>
    <t xml:space="preserve">  7. Задължения, сързани с асоциирани и смесени предприятия, в т.ч.:</t>
  </si>
  <si>
    <t xml:space="preserve">"ТРАКИЯ - РМ" ЕООД </t>
  </si>
  <si>
    <t xml:space="preserve">гр. Пловдив - ул."Братя Бъкстон" №136 </t>
  </si>
  <si>
    <t>Булстат: 115 010 446</t>
  </si>
  <si>
    <t>ХАЛИНА МАЛЕЦКА - ПЕЙЧЕВА</t>
  </si>
  <si>
    <t>ХАЛИНА МАЛЕЦКА ПЕЙЧЕВА</t>
  </si>
  <si>
    <t>ГАЛИНА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</si>
</sst>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лв&quot;_-;\-* #,##0.00\ &quot;лв&quot;_-;_-* &quot;-&quot;??\ &quot;лв&quot;_-;_-@_-"/>
    <numFmt numFmtId="165" formatCode="#,##0_);\(#,##0\)"/>
    <numFmt numFmtId="166" formatCode="_-* #,##0.00\ [$€-1]_-;\-* #,##0.00\ [$€-1]_-;_-* &quot;-&quot;??\ [$€-1]_-"/>
    <numFmt numFmtId="167" formatCode="###0_);\(###0\)"/>
    <numFmt numFmtId="168" formatCode="00000"/>
    <numFmt numFmtId="169" formatCode="d\-mmm\-yyyy"/>
    <numFmt numFmtId="170" formatCode="[$-402]dd\ mmmm\ yyyy\ &quot;г.&quot;;@"/>
  </numFmts>
  <fonts count="21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8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7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2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4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/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/>
    <xf numFmtId="0" fontId="6" fillId="0" borderId="0" xfId="0" applyFont="1" applyBorder="1" applyAlignment="1"/>
    <xf numFmtId="165" fontId="3" fillId="0" borderId="1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protection locked="0"/>
    </xf>
    <xf numFmtId="165" fontId="3" fillId="0" borderId="1" xfId="0" applyNumberFormat="1" applyFont="1" applyFill="1" applyBorder="1" applyAlignment="1" applyProtection="1">
      <alignment horizontal="right"/>
    </xf>
    <xf numFmtId="165" fontId="3" fillId="0" borderId="2" xfId="0" applyNumberFormat="1" applyFont="1" applyFill="1" applyBorder="1" applyAlignment="1" applyProtection="1">
      <alignment horizontal="right"/>
      <protection locked="0"/>
    </xf>
    <xf numFmtId="165" fontId="3" fillId="0" borderId="2" xfId="0" applyNumberFormat="1" applyFont="1" applyFill="1" applyBorder="1" applyAlignment="1" applyProtection="1">
      <alignment horizontal="right"/>
    </xf>
    <xf numFmtId="165" fontId="6" fillId="0" borderId="1" xfId="0" applyNumberFormat="1" applyFont="1" applyFill="1" applyBorder="1" applyAlignment="1" applyProtection="1">
      <alignment horizontal="right"/>
      <protection locked="0"/>
    </xf>
    <xf numFmtId="165" fontId="6" fillId="0" borderId="1" xfId="0" applyNumberFormat="1" applyFont="1" applyFill="1" applyBorder="1" applyAlignment="1" applyProtection="1">
      <alignment horizontal="right"/>
    </xf>
    <xf numFmtId="165" fontId="6" fillId="0" borderId="2" xfId="0" applyNumberFormat="1" applyFont="1" applyFill="1" applyBorder="1" applyAlignment="1" applyProtection="1">
      <alignment horizontal="right"/>
    </xf>
    <xf numFmtId="165" fontId="6" fillId="0" borderId="1" xfId="0" applyNumberFormat="1" applyFont="1" applyFill="1" applyBorder="1" applyAlignment="1" applyProtection="1">
      <protection locked="0"/>
    </xf>
    <xf numFmtId="165" fontId="7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/>
    <xf numFmtId="0" fontId="0" fillId="0" borderId="0" xfId="0" applyProtection="1"/>
    <xf numFmtId="0" fontId="3" fillId="2" borderId="3" xfId="0" applyFont="1" applyFill="1" applyBorder="1" applyAlignment="1" applyProtection="1">
      <alignment horizontal="right"/>
    </xf>
    <xf numFmtId="0" fontId="0" fillId="0" borderId="0" xfId="0" applyFill="1" applyBorder="1"/>
    <xf numFmtId="0" fontId="0" fillId="0" borderId="0" xfId="0" applyFill="1" applyBorder="1" applyAlignment="1" applyProtection="1"/>
    <xf numFmtId="0" fontId="6" fillId="2" borderId="1" xfId="0" applyNumberFormat="1" applyFont="1" applyFill="1" applyBorder="1" applyProtection="1"/>
    <xf numFmtId="0" fontId="6" fillId="2" borderId="2" xfId="0" applyNumberFormat="1" applyFont="1" applyFill="1" applyBorder="1" applyProtection="1"/>
    <xf numFmtId="165" fontId="6" fillId="2" borderId="1" xfId="0" applyNumberFormat="1" applyFont="1" applyFill="1" applyBorder="1" applyAlignment="1" applyProtection="1">
      <alignment horizontal="right"/>
    </xf>
    <xf numFmtId="165" fontId="6" fillId="2" borderId="2" xfId="0" applyNumberFormat="1" applyFont="1" applyFill="1" applyBorder="1" applyAlignment="1" applyProtection="1">
      <alignment horizontal="right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169" fontId="5" fillId="0" borderId="1" xfId="0" applyNumberFormat="1" applyFont="1" applyBorder="1" applyAlignment="1" applyProtection="1">
      <alignment horizontal="center"/>
      <protection locked="0"/>
    </xf>
    <xf numFmtId="167" fontId="6" fillId="0" borderId="2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protection locked="0"/>
    </xf>
    <xf numFmtId="0" fontId="3" fillId="0" borderId="5" xfId="0" applyFont="1" applyFill="1" applyBorder="1" applyAlignment="1">
      <alignment vertical="center" wrapText="1"/>
    </xf>
    <xf numFmtId="165" fontId="3" fillId="0" borderId="6" xfId="0" applyNumberFormat="1" applyFont="1" applyFill="1" applyBorder="1" applyAlignment="1" applyProtection="1">
      <alignment horizontal="right"/>
    </xf>
    <xf numFmtId="165" fontId="3" fillId="0" borderId="7" xfId="0" applyNumberFormat="1" applyFont="1" applyFill="1" applyBorder="1" applyAlignment="1" applyProtection="1">
      <alignment horizontal="right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right"/>
    </xf>
    <xf numFmtId="0" fontId="3" fillId="0" borderId="8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right"/>
    </xf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0" xfId="0" applyFill="1" applyBorder="1" applyAlignment="1"/>
    <xf numFmtId="49" fontId="2" fillId="0" borderId="0" xfId="0" applyNumberFormat="1" applyFont="1" applyFill="1" applyBorder="1" applyAlignment="1" applyProtection="1">
      <alignment horizontal="left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/>
    </xf>
    <xf numFmtId="0" fontId="0" fillId="0" borderId="0" xfId="0" applyAlignment="1" applyProtection="1"/>
    <xf numFmtId="0" fontId="0" fillId="0" borderId="10" xfId="0" applyFill="1" applyBorder="1" applyAlignment="1" applyProtection="1"/>
    <xf numFmtId="0" fontId="6" fillId="0" borderId="10" xfId="0" applyFont="1" applyFill="1" applyBorder="1" applyAlignment="1" applyProtection="1"/>
    <xf numFmtId="0" fontId="6" fillId="0" borderId="1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/>
    </xf>
    <xf numFmtId="166" fontId="6" fillId="0" borderId="8" xfId="1" applyNumberFormat="1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wrapText="1"/>
    </xf>
    <xf numFmtId="0" fontId="5" fillId="0" borderId="12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49" fontId="6" fillId="0" borderId="0" xfId="0" applyNumberFormat="1" applyFont="1" applyAlignment="1" applyProtection="1"/>
    <xf numFmtId="0" fontId="5" fillId="0" borderId="10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49" fontId="5" fillId="0" borderId="0" xfId="0" applyNumberFormat="1" applyFont="1" applyFill="1" applyBorder="1" applyAlignment="1" applyProtection="1">
      <alignment horizontal="left"/>
    </xf>
    <xf numFmtId="0" fontId="5" fillId="0" borderId="8" xfId="0" applyFont="1" applyFill="1" applyBorder="1" applyProtection="1"/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 wrapText="1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right"/>
    </xf>
    <xf numFmtId="165" fontId="3" fillId="2" borderId="6" xfId="0" applyNumberFormat="1" applyFont="1" applyFill="1" applyBorder="1" applyAlignment="1" applyProtection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/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16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Fill="1" applyBorder="1" applyAlignment="1"/>
    <xf numFmtId="167" fontId="3" fillId="0" borderId="6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 wrapText="1"/>
    </xf>
    <xf numFmtId="0" fontId="5" fillId="0" borderId="8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wrapText="1"/>
    </xf>
    <xf numFmtId="0" fontId="5" fillId="0" borderId="13" xfId="0" applyFont="1" applyFill="1" applyBorder="1" applyProtection="1"/>
    <xf numFmtId="168" fontId="3" fillId="0" borderId="0" xfId="0" applyNumberFormat="1" applyFont="1" applyFill="1" applyAlignment="1" applyProtection="1">
      <alignment horizontal="right"/>
    </xf>
    <xf numFmtId="49" fontId="3" fillId="2" borderId="1" xfId="0" applyNumberFormat="1" applyFont="1" applyFill="1" applyBorder="1" applyAlignment="1" applyProtection="1">
      <alignment horizontal="center"/>
    </xf>
    <xf numFmtId="165" fontId="10" fillId="0" borderId="1" xfId="0" applyNumberFormat="1" applyFont="1" applyFill="1" applyBorder="1" applyAlignment="1" applyProtection="1">
      <protection locked="0"/>
    </xf>
    <xf numFmtId="165" fontId="10" fillId="0" borderId="2" xfId="0" applyNumberFormat="1" applyFont="1" applyFill="1" applyBorder="1" applyAlignment="1" applyProtection="1">
      <protection locked="0"/>
    </xf>
    <xf numFmtId="0" fontId="10" fillId="0" borderId="0" xfId="0" applyFont="1" applyFill="1" applyProtection="1"/>
    <xf numFmtId="0" fontId="5" fillId="0" borderId="13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wrapText="1"/>
    </xf>
    <xf numFmtId="165" fontId="11" fillId="0" borderId="1" xfId="0" applyNumberFormat="1" applyFont="1" applyFill="1" applyBorder="1" applyAlignment="1" applyProtection="1">
      <protection locked="0"/>
    </xf>
    <xf numFmtId="165" fontId="11" fillId="0" borderId="2" xfId="0" applyNumberFormat="1" applyFont="1" applyFill="1" applyBorder="1" applyAlignment="1" applyProtection="1">
      <protection locked="0"/>
    </xf>
    <xf numFmtId="0" fontId="11" fillId="0" borderId="0" xfId="0" applyFont="1" applyFill="1" applyProtection="1"/>
    <xf numFmtId="165" fontId="11" fillId="0" borderId="1" xfId="0" applyNumberFormat="1" applyFont="1" applyFill="1" applyBorder="1" applyAlignment="1" applyProtection="1">
      <alignment horizontal="right"/>
    </xf>
    <xf numFmtId="165" fontId="11" fillId="0" borderId="2" xfId="0" applyNumberFormat="1" applyFont="1" applyFill="1" applyBorder="1" applyAlignment="1" applyProtection="1">
      <alignment horizontal="right"/>
    </xf>
    <xf numFmtId="165" fontId="11" fillId="0" borderId="1" xfId="0" applyNumberFormat="1" applyFont="1" applyFill="1" applyBorder="1" applyAlignment="1" applyProtection="1">
      <alignment horizontal="right"/>
      <protection locked="0"/>
    </xf>
    <xf numFmtId="165" fontId="11" fillId="0" borderId="2" xfId="0" applyNumberFormat="1" applyFont="1" applyFill="1" applyBorder="1" applyAlignment="1" applyProtection="1">
      <alignment horizontal="right"/>
      <protection locked="0"/>
    </xf>
    <xf numFmtId="0" fontId="11" fillId="0" borderId="8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165" fontId="5" fillId="0" borderId="1" xfId="0" applyNumberFormat="1" applyFont="1" applyFill="1" applyBorder="1" applyAlignment="1" applyProtection="1">
      <alignment horizontal="right"/>
      <protection locked="0"/>
    </xf>
    <xf numFmtId="0" fontId="5" fillId="0" borderId="8" xfId="0" applyFont="1" applyFill="1" applyBorder="1" applyAlignment="1" applyProtection="1">
      <alignment horizontal="left" wrapText="1"/>
    </xf>
    <xf numFmtId="165" fontId="5" fillId="0" borderId="1" xfId="0" applyNumberFormat="1" applyFont="1" applyFill="1" applyBorder="1" applyAlignment="1" applyProtection="1">
      <protection locked="0"/>
    </xf>
    <xf numFmtId="165" fontId="5" fillId="0" borderId="4" xfId="0" applyNumberFormat="1" applyFont="1" applyFill="1" applyBorder="1" applyAlignment="1" applyProtection="1">
      <protection locked="0"/>
    </xf>
    <xf numFmtId="165" fontId="5" fillId="0" borderId="14" xfId="0" applyNumberFormat="1" applyFont="1" applyFill="1" applyBorder="1" applyAlignment="1" applyProtection="1">
      <alignment horizontal="right"/>
    </xf>
    <xf numFmtId="165" fontId="5" fillId="0" borderId="1" xfId="0" applyNumberFormat="1" applyFont="1" applyFill="1" applyBorder="1" applyAlignment="1" applyProtection="1">
      <alignment horizontal="right"/>
    </xf>
    <xf numFmtId="165" fontId="5" fillId="0" borderId="6" xfId="0" applyNumberFormat="1" applyFont="1" applyFill="1" applyBorder="1" applyAlignment="1" applyProtection="1">
      <alignment horizontal="right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vertical="center"/>
    </xf>
    <xf numFmtId="0" fontId="10" fillId="2" borderId="2" xfId="0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/>
    <xf numFmtId="165" fontId="10" fillId="2" borderId="1" xfId="0" applyNumberFormat="1" applyFont="1" applyFill="1" applyBorder="1" applyProtection="1"/>
    <xf numFmtId="165" fontId="10" fillId="2" borderId="2" xfId="0" applyNumberFormat="1" applyFont="1" applyFill="1" applyBorder="1" applyProtection="1"/>
    <xf numFmtId="165" fontId="11" fillId="0" borderId="1" xfId="0" applyNumberFormat="1" applyFont="1" applyFill="1" applyBorder="1" applyAlignment="1" applyProtection="1"/>
    <xf numFmtId="165" fontId="11" fillId="0" borderId="2" xfId="0" applyNumberFormat="1" applyFont="1" applyFill="1" applyBorder="1" applyAlignment="1" applyProtection="1"/>
    <xf numFmtId="165" fontId="10" fillId="0" borderId="1" xfId="0" applyNumberFormat="1" applyFont="1" applyFill="1" applyBorder="1" applyAlignment="1" applyProtection="1"/>
    <xf numFmtId="165" fontId="10" fillId="0" borderId="2" xfId="0" applyNumberFormat="1" applyFont="1" applyFill="1" applyBorder="1" applyAlignment="1" applyProtection="1"/>
    <xf numFmtId="165" fontId="10" fillId="2" borderId="1" xfId="0" applyNumberFormat="1" applyFont="1" applyFill="1" applyBorder="1" applyAlignment="1" applyProtection="1"/>
    <xf numFmtId="165" fontId="10" fillId="2" borderId="2" xfId="0" applyNumberFormat="1" applyFont="1" applyFill="1" applyBorder="1" applyAlignment="1" applyProtection="1"/>
    <xf numFmtId="165" fontId="11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center"/>
      <protection locked="0"/>
    </xf>
    <xf numFmtId="165" fontId="11" fillId="0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/>
    </xf>
    <xf numFmtId="0" fontId="10" fillId="3" borderId="8" xfId="0" applyFont="1" applyFill="1" applyBorder="1" applyAlignment="1" applyProtection="1">
      <alignment horizontal="left"/>
    </xf>
    <xf numFmtId="0" fontId="11" fillId="0" borderId="8" xfId="0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/>
    </xf>
    <xf numFmtId="0" fontId="10" fillId="0" borderId="8" xfId="0" applyFont="1" applyFill="1" applyBorder="1" applyAlignment="1" applyProtection="1">
      <alignment horizontal="left"/>
    </xf>
    <xf numFmtId="0" fontId="10" fillId="3" borderId="8" xfId="0" applyFont="1" applyFill="1" applyBorder="1" applyAlignment="1" applyProtection="1">
      <alignment horizontal="left" vertical="center"/>
    </xf>
    <xf numFmtId="0" fontId="11" fillId="3" borderId="8" xfId="0" applyFont="1" applyFill="1" applyBorder="1" applyAlignment="1" applyProtection="1">
      <alignment horizontal="left"/>
    </xf>
    <xf numFmtId="0" fontId="11" fillId="3" borderId="8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/>
    </xf>
    <xf numFmtId="49" fontId="11" fillId="0" borderId="8" xfId="0" applyNumberFormat="1" applyFont="1" applyFill="1" applyBorder="1" applyAlignment="1" applyProtection="1">
      <alignment horizontal="left" vertical="center"/>
    </xf>
    <xf numFmtId="49" fontId="11" fillId="0" borderId="8" xfId="0" applyNumberFormat="1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165" fontId="10" fillId="0" borderId="1" xfId="0" applyNumberFormat="1" applyFont="1" applyFill="1" applyBorder="1" applyAlignment="1" applyProtection="1">
      <alignment horizontal="right"/>
    </xf>
    <xf numFmtId="165" fontId="10" fillId="0" borderId="2" xfId="0" applyNumberFormat="1" applyFont="1" applyFill="1" applyBorder="1" applyAlignment="1" applyProtection="1">
      <alignment horizontal="right"/>
    </xf>
    <xf numFmtId="49" fontId="11" fillId="0" borderId="5" xfId="0" applyNumberFormat="1" applyFont="1" applyFill="1" applyBorder="1" applyAlignment="1" applyProtection="1">
      <alignment horizontal="left"/>
    </xf>
    <xf numFmtId="49" fontId="10" fillId="0" borderId="8" xfId="0" applyNumberFormat="1" applyFont="1" applyFill="1" applyBorder="1" applyAlignment="1" applyProtection="1">
      <alignment horizontal="left" vertical="center"/>
    </xf>
    <xf numFmtId="49" fontId="10" fillId="0" borderId="8" xfId="0" applyNumberFormat="1" applyFont="1" applyFill="1" applyBorder="1" applyAlignment="1" applyProtection="1">
      <alignment horizontal="left"/>
    </xf>
    <xf numFmtId="0" fontId="10" fillId="0" borderId="19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right"/>
    </xf>
    <xf numFmtId="0" fontId="8" fillId="2" borderId="20" xfId="0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right"/>
      <protection locked="0"/>
    </xf>
    <xf numFmtId="165" fontId="5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protection locked="0"/>
    </xf>
    <xf numFmtId="165" fontId="5" fillId="0" borderId="2" xfId="0" applyNumberFormat="1" applyFont="1" applyFill="1" applyBorder="1" applyAlignment="1" applyProtection="1">
      <alignment horizontal="right"/>
    </xf>
    <xf numFmtId="165" fontId="5" fillId="0" borderId="7" xfId="0" applyNumberFormat="1" applyFont="1" applyFill="1" applyBorder="1" applyAlignment="1" applyProtection="1">
      <alignment horizontal="right"/>
    </xf>
    <xf numFmtId="0" fontId="8" fillId="2" borderId="17" xfId="0" applyFont="1" applyFill="1" applyBorder="1" applyAlignment="1" applyProtection="1">
      <alignment horizontal="center" vertical="center" wrapText="1"/>
    </xf>
    <xf numFmtId="165" fontId="5" fillId="0" borderId="21" xfId="0" applyNumberFormat="1" applyFont="1" applyFill="1" applyBorder="1" applyAlignment="1" applyProtection="1">
      <protection locked="0"/>
    </xf>
    <xf numFmtId="165" fontId="3" fillId="0" borderId="21" xfId="0" applyNumberFormat="1" applyFont="1" applyFill="1" applyBorder="1" applyAlignment="1" applyProtection="1">
      <protection locked="0"/>
    </xf>
    <xf numFmtId="165" fontId="5" fillId="0" borderId="17" xfId="0" applyNumberFormat="1" applyFont="1" applyFill="1" applyBorder="1" applyAlignment="1" applyProtection="1">
      <alignment horizontal="right"/>
    </xf>
    <xf numFmtId="0" fontId="10" fillId="0" borderId="13" xfId="0" applyFont="1" applyFill="1" applyBorder="1" applyAlignment="1" applyProtection="1">
      <alignment horizontal="left"/>
    </xf>
    <xf numFmtId="165" fontId="10" fillId="0" borderId="6" xfId="0" applyNumberFormat="1" applyFont="1" applyFill="1" applyBorder="1" applyAlignment="1" applyProtection="1">
      <alignment horizontal="right"/>
    </xf>
    <xf numFmtId="165" fontId="10" fillId="0" borderId="7" xfId="0" applyNumberFormat="1" applyFont="1" applyFill="1" applyBorder="1" applyAlignment="1" applyProtection="1">
      <alignment horizontal="right"/>
    </xf>
    <xf numFmtId="0" fontId="18" fillId="0" borderId="0" xfId="0" applyFont="1" applyFill="1" applyProtection="1"/>
    <xf numFmtId="0" fontId="20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170" fontId="20" fillId="0" borderId="22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167" fontId="10" fillId="2" borderId="1" xfId="0" applyNumberFormat="1" applyFont="1" applyFill="1" applyBorder="1" applyAlignment="1" applyProtection="1">
      <alignment vertical="center" wrapText="1"/>
    </xf>
    <xf numFmtId="167" fontId="10" fillId="2" borderId="1" xfId="0" applyNumberFormat="1" applyFont="1" applyFill="1" applyBorder="1" applyAlignment="1" applyProtection="1"/>
    <xf numFmtId="167" fontId="10" fillId="2" borderId="2" xfId="0" applyNumberFormat="1" applyFont="1" applyFill="1" applyBorder="1" applyAlignment="1" applyProtection="1">
      <alignment vertical="center" wrapText="1"/>
    </xf>
    <xf numFmtId="0" fontId="12" fillId="0" borderId="0" xfId="0" applyFont="1"/>
    <xf numFmtId="167" fontId="3" fillId="0" borderId="7" xfId="0" applyNumberFormat="1" applyFont="1" applyFill="1" applyBorder="1" applyAlignment="1" applyProtection="1">
      <alignment horizontal="right"/>
    </xf>
    <xf numFmtId="0" fontId="3" fillId="0" borderId="12" xfId="0" applyFont="1" applyFill="1" applyBorder="1" applyAlignment="1"/>
    <xf numFmtId="0" fontId="10" fillId="0" borderId="12" xfId="0" applyFont="1" applyFill="1" applyBorder="1"/>
    <xf numFmtId="0" fontId="3" fillId="0" borderId="12" xfId="0" applyFont="1" applyFill="1" applyBorder="1"/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5" fillId="0" borderId="12" xfId="0" applyFont="1" applyFill="1" applyBorder="1"/>
    <xf numFmtId="0" fontId="10" fillId="0" borderId="23" xfId="0" applyFont="1" applyFill="1" applyBorder="1" applyAlignment="1">
      <alignment vertical="center" wrapText="1"/>
    </xf>
    <xf numFmtId="0" fontId="5" fillId="0" borderId="24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167" fontId="10" fillId="2" borderId="8" xfId="0" applyNumberFormat="1" applyFont="1" applyFill="1" applyBorder="1" applyAlignment="1" applyProtection="1">
      <alignment vertical="center" wrapText="1"/>
    </xf>
    <xf numFmtId="167" fontId="3" fillId="0" borderId="13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left"/>
    </xf>
    <xf numFmtId="165" fontId="5" fillId="0" borderId="1" xfId="0" applyNumberFormat="1" applyFont="1" applyFill="1" applyBorder="1" applyAlignment="1" applyProtection="1"/>
    <xf numFmtId="165" fontId="5" fillId="0" borderId="2" xfId="0" applyNumberFormat="1" applyFont="1" applyFill="1" applyBorder="1" applyAlignment="1" applyProtection="1"/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Protection="1">
      <protection locked="0"/>
    </xf>
    <xf numFmtId="165" fontId="10" fillId="0" borderId="2" xfId="0" applyNumberFormat="1" applyFont="1" applyFill="1" applyBorder="1" applyProtection="1">
      <protection locked="0"/>
    </xf>
    <xf numFmtId="165" fontId="11" fillId="0" borderId="4" xfId="0" applyNumberFormat="1" applyFont="1" applyFill="1" applyBorder="1" applyAlignment="1" applyProtection="1">
      <alignment horizontal="right"/>
      <protection locked="0"/>
    </xf>
    <xf numFmtId="165" fontId="11" fillId="0" borderId="21" xfId="0" applyNumberFormat="1" applyFont="1" applyFill="1" applyBorder="1" applyAlignment="1" applyProtection="1">
      <alignment horizontal="right"/>
      <protection locked="0"/>
    </xf>
    <xf numFmtId="165" fontId="10" fillId="0" borderId="25" xfId="0" applyNumberFormat="1" applyFont="1" applyFill="1" applyBorder="1" applyAlignment="1" applyProtection="1"/>
    <xf numFmtId="165" fontId="11" fillId="0" borderId="1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3" fillId="0" borderId="8" xfId="0" applyFont="1" applyFill="1" applyBorder="1" applyAlignment="1" applyProtection="1"/>
    <xf numFmtId="0" fontId="3" fillId="0" borderId="5" xfId="0" applyFont="1" applyFill="1" applyBorder="1" applyAlignment="1" applyProtection="1">
      <alignment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0" fillId="0" borderId="12" xfId="0" applyFont="1" applyFill="1" applyBorder="1" applyProtection="1"/>
    <xf numFmtId="0" fontId="12" fillId="0" borderId="0" xfId="0" applyFont="1" applyProtection="1"/>
    <xf numFmtId="0" fontId="10" fillId="0" borderId="12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165" fontId="5" fillId="0" borderId="25" xfId="0" applyNumberFormat="1" applyFont="1" applyFill="1" applyBorder="1" applyAlignment="1" applyProtection="1"/>
    <xf numFmtId="0" fontId="6" fillId="0" borderId="0" xfId="0" applyFont="1" applyFill="1" applyAlignment="1" applyProtection="1">
      <alignment horizontal="center"/>
    </xf>
    <xf numFmtId="167" fontId="3" fillId="0" borderId="8" xfId="0" applyNumberFormat="1" applyFont="1" applyFill="1" applyBorder="1" applyAlignment="1" applyProtection="1">
      <alignment horizontal="right"/>
      <protection locked="0"/>
    </xf>
    <xf numFmtId="167" fontId="3" fillId="0" borderId="1" xfId="0" applyNumberFormat="1" applyFont="1" applyFill="1" applyBorder="1" applyAlignment="1" applyProtection="1">
      <alignment horizontal="right"/>
      <protection locked="0"/>
    </xf>
    <xf numFmtId="167" fontId="3" fillId="0" borderId="1" xfId="0" applyNumberFormat="1" applyFont="1" applyFill="1" applyBorder="1" applyAlignment="1" applyProtection="1">
      <alignment horizontal="right"/>
    </xf>
    <xf numFmtId="167" fontId="6" fillId="0" borderId="1" xfId="0" applyNumberFormat="1" applyFont="1" applyFill="1" applyBorder="1" applyAlignment="1" applyProtection="1">
      <alignment horizontal="right"/>
      <protection locked="0"/>
    </xf>
    <xf numFmtId="167" fontId="6" fillId="0" borderId="1" xfId="0" applyNumberFormat="1" applyFont="1" applyFill="1" applyBorder="1" applyAlignment="1" applyProtection="1">
      <alignment horizontal="right"/>
    </xf>
    <xf numFmtId="167" fontId="10" fillId="0" borderId="8" xfId="0" applyNumberFormat="1" applyFont="1" applyFill="1" applyBorder="1" applyAlignment="1" applyProtection="1">
      <alignment horizontal="right"/>
    </xf>
    <xf numFmtId="167" fontId="10" fillId="0" borderId="1" xfId="0" applyNumberFormat="1" applyFont="1" applyFill="1" applyBorder="1" applyAlignment="1" applyProtection="1">
      <alignment horizontal="right"/>
    </xf>
    <xf numFmtId="167" fontId="10" fillId="0" borderId="2" xfId="0" applyNumberFormat="1" applyFont="1" applyFill="1" applyBorder="1" applyAlignment="1" applyProtection="1">
      <alignment horizontal="right"/>
    </xf>
    <xf numFmtId="167" fontId="3" fillId="2" borderId="8" xfId="0" applyNumberFormat="1" applyFont="1" applyFill="1" applyBorder="1" applyAlignment="1" applyProtection="1">
      <alignment horizontal="right"/>
    </xf>
    <xf numFmtId="167" fontId="3" fillId="2" borderId="1" xfId="0" applyNumberFormat="1" applyFont="1" applyFill="1" applyBorder="1" applyAlignment="1" applyProtection="1">
      <alignment horizontal="right"/>
    </xf>
    <xf numFmtId="167" fontId="6" fillId="2" borderId="1" xfId="0" applyNumberFormat="1" applyFont="1" applyFill="1" applyBorder="1" applyAlignment="1" applyProtection="1">
      <alignment horizontal="right"/>
    </xf>
    <xf numFmtId="167" fontId="6" fillId="2" borderId="2" xfId="0" applyNumberFormat="1" applyFont="1" applyFill="1" applyBorder="1" applyAlignment="1" applyProtection="1">
      <alignment horizontal="right"/>
    </xf>
    <xf numFmtId="167" fontId="3" fillId="0" borderId="8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 applyProtection="1">
      <alignment horizontal="right"/>
    </xf>
    <xf numFmtId="167" fontId="3" fillId="2" borderId="5" xfId="0" applyNumberFormat="1" applyFont="1" applyFill="1" applyBorder="1" applyAlignment="1" applyProtection="1">
      <alignment horizontal="right"/>
    </xf>
    <xf numFmtId="167" fontId="3" fillId="2" borderId="4" xfId="0" applyNumberFormat="1" applyFont="1" applyFill="1" applyBorder="1" applyAlignment="1" applyProtection="1">
      <alignment horizontal="right"/>
    </xf>
    <xf numFmtId="167" fontId="6" fillId="2" borderId="4" xfId="0" applyNumberFormat="1" applyFont="1" applyFill="1" applyBorder="1" applyAlignment="1" applyProtection="1">
      <alignment horizontal="right"/>
    </xf>
    <xf numFmtId="167" fontId="6" fillId="2" borderId="21" xfId="0" applyNumberFormat="1" applyFont="1" applyFill="1" applyBorder="1" applyAlignment="1" applyProtection="1">
      <alignment horizontal="right"/>
    </xf>
    <xf numFmtId="167" fontId="6" fillId="0" borderId="8" xfId="0" applyNumberFormat="1" applyFont="1" applyFill="1" applyBorder="1" applyAlignment="1" applyProtection="1">
      <alignment horizontal="right"/>
    </xf>
    <xf numFmtId="165" fontId="3" fillId="0" borderId="1" xfId="0" applyNumberFormat="1" applyFont="1" applyFill="1" applyBorder="1" applyAlignment="1" applyProtection="1"/>
    <xf numFmtId="165" fontId="3" fillId="0" borderId="26" xfId="0" applyNumberFormat="1" applyFont="1" applyFill="1" applyBorder="1" applyAlignment="1" applyProtection="1"/>
    <xf numFmtId="165" fontId="3" fillId="0" borderId="27" xfId="0" applyNumberFormat="1" applyFont="1" applyFill="1" applyBorder="1" applyAlignment="1" applyProtection="1"/>
    <xf numFmtId="165" fontId="3" fillId="0" borderId="2" xfId="0" applyNumberFormat="1" applyFont="1" applyFill="1" applyBorder="1" applyAlignment="1" applyProtection="1"/>
    <xf numFmtId="165" fontId="3" fillId="0" borderId="26" xfId="0" applyNumberFormat="1" applyFont="1" applyFill="1" applyBorder="1" applyAlignment="1" applyProtection="1">
      <protection locked="0"/>
    </xf>
    <xf numFmtId="165" fontId="3" fillId="0" borderId="27" xfId="0" applyNumberFormat="1" applyFont="1" applyFill="1" applyBorder="1" applyAlignment="1" applyProtection="1">
      <protection locked="0"/>
    </xf>
    <xf numFmtId="165" fontId="3" fillId="0" borderId="28" xfId="0" applyNumberFormat="1" applyFont="1" applyFill="1" applyBorder="1" applyAlignment="1" applyProtection="1"/>
    <xf numFmtId="165" fontId="3" fillId="0" borderId="29" xfId="0" applyNumberFormat="1" applyFont="1" applyFill="1" applyBorder="1" applyAlignment="1" applyProtection="1">
      <protection locked="0"/>
    </xf>
    <xf numFmtId="165" fontId="3" fillId="0" borderId="6" xfId="0" applyNumberFormat="1" applyFont="1" applyFill="1" applyBorder="1" applyAlignment="1" applyProtection="1"/>
    <xf numFmtId="165" fontId="3" fillId="0" borderId="7" xfId="0" applyNumberFormat="1" applyFont="1" applyFill="1" applyBorder="1" applyAlignment="1" applyProtection="1"/>
    <xf numFmtId="167" fontId="0" fillId="0" borderId="0" xfId="0" applyNumberFormat="1"/>
    <xf numFmtId="49" fontId="15" fillId="0" borderId="0" xfId="0" applyNumberFormat="1" applyFont="1" applyFill="1" applyBorder="1"/>
    <xf numFmtId="169" fontId="3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/>
    </xf>
    <xf numFmtId="0" fontId="3" fillId="0" borderId="0" xfId="0" applyNumberFormat="1" applyFont="1" applyBorder="1" applyAlignment="1" applyProtection="1">
      <alignment horizontal="right"/>
    </xf>
    <xf numFmtId="0" fontId="5" fillId="0" borderId="0" xfId="0" applyFont="1" applyFill="1" applyAlignment="1" applyProtection="1">
      <alignment horizontal="center"/>
    </xf>
    <xf numFmtId="169" fontId="5" fillId="0" borderId="0" xfId="0" applyNumberFormat="1" applyFont="1" applyFill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169" fontId="11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9" fontId="10" fillId="0" borderId="0" xfId="0" applyNumberFormat="1" applyFont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right"/>
    </xf>
    <xf numFmtId="0" fontId="3" fillId="0" borderId="3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3" fillId="0" borderId="39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9" fontId="5" fillId="0" borderId="0" xfId="0" applyNumberFormat="1" applyFont="1" applyFill="1" applyBorder="1" applyAlignment="1" applyProtection="1">
      <alignment horizontal="center"/>
    </xf>
    <xf numFmtId="169" fontId="2" fillId="0" borderId="0" xfId="0" applyNumberFormat="1" applyFont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left"/>
    </xf>
    <xf numFmtId="0" fontId="0" fillId="0" borderId="0" xfId="0" applyAlignment="1"/>
    <xf numFmtId="169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/>
    <xf numFmtId="49" fontId="6" fillId="0" borderId="0" xfId="0" applyNumberFormat="1" applyFont="1" applyAlignment="1" applyProtection="1"/>
    <xf numFmtId="0" fontId="6" fillId="0" borderId="0" xfId="0" applyFont="1" applyAlignment="1" applyProtection="1">
      <alignment horizontal="right"/>
    </xf>
    <xf numFmtId="0" fontId="6" fillId="0" borderId="30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169" fontId="2" fillId="0" borderId="0" xfId="0" applyNumberFormat="1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169" fontId="6" fillId="0" borderId="0" xfId="0" applyNumberFormat="1" applyFont="1" applyAlignment="1" applyProtection="1"/>
    <xf numFmtId="16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 vertical="center" wrapText="1"/>
    </xf>
    <xf numFmtId="0" fontId="0" fillId="0" borderId="35" xfId="0" applyFill="1" applyBorder="1"/>
    <xf numFmtId="0" fontId="0" fillId="0" borderId="29" xfId="0" applyFill="1" applyBorder="1"/>
    <xf numFmtId="0" fontId="0" fillId="0" borderId="38" xfId="0" applyFill="1" applyBorder="1"/>
    <xf numFmtId="0" fontId="4" fillId="0" borderId="1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14" xfId="0" applyFill="1" applyBorder="1"/>
    <xf numFmtId="0" fontId="3" fillId="0" borderId="3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42" xfId="0" applyFill="1" applyBorder="1"/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1" xfId="0" applyFill="1" applyBorder="1"/>
    <xf numFmtId="0" fontId="0" fillId="0" borderId="16" xfId="0" applyFill="1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/>
    <xf numFmtId="0" fontId="14" fillId="0" borderId="0" xfId="0" applyFont="1" applyAlignment="1"/>
    <xf numFmtId="168" fontId="15" fillId="0" borderId="0" xfId="0" applyNumberFormat="1" applyFont="1" applyFill="1" applyBorder="1" applyAlignment="1"/>
    <xf numFmtId="168" fontId="15" fillId="0" borderId="0" xfId="0" applyNumberFormat="1" applyFont="1" applyAlignment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43" xfId="0" applyFill="1" applyBorder="1"/>
    <xf numFmtId="0" fontId="3" fillId="0" borderId="40" xfId="0" applyFont="1" applyFill="1" applyBorder="1" applyAlignment="1">
      <alignment horizontal="center" vertical="center" wrapText="1"/>
    </xf>
    <xf numFmtId="0" fontId="0" fillId="0" borderId="41" xfId="0" applyFill="1" applyBorder="1"/>
    <xf numFmtId="0" fontId="0" fillId="0" borderId="17" xfId="0" applyFill="1" applyBorder="1"/>
  </cellXfs>
  <cellStyles count="2">
    <cellStyle name="Валута" xfId="1" builtinId="4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C11"/>
  <sheetViews>
    <sheetView showGridLines="0" workbookViewId="0">
      <selection activeCell="B7" sqref="B7"/>
    </sheetView>
  </sheetViews>
  <sheetFormatPr defaultRowHeight="12.75" x14ac:dyDescent="0.2"/>
  <cols>
    <col min="1" max="1" width="46.85546875" style="25" customWidth="1"/>
    <col min="2" max="2" width="44.5703125" style="25" customWidth="1"/>
    <col min="3" max="3" width="10.140625" style="25" bestFit="1" customWidth="1"/>
    <col min="4" max="16384" width="9.140625" style="25"/>
  </cols>
  <sheetData>
    <row r="1" spans="1:3" x14ac:dyDescent="0.2">
      <c r="A1" s="48" t="s">
        <v>1</v>
      </c>
      <c r="B1" s="40" t="s">
        <v>291</v>
      </c>
      <c r="C1" s="49"/>
    </row>
    <row r="2" spans="1:3" x14ac:dyDescent="0.2">
      <c r="A2" s="26" t="s">
        <v>23</v>
      </c>
      <c r="B2" s="33" t="s">
        <v>292</v>
      </c>
      <c r="C2" s="49"/>
    </row>
    <row r="3" spans="1:3" x14ac:dyDescent="0.2">
      <c r="A3" s="26"/>
      <c r="B3" s="33" t="s">
        <v>293</v>
      </c>
      <c r="C3" s="49"/>
    </row>
    <row r="4" spans="1:3" x14ac:dyDescent="0.2">
      <c r="A4" s="26"/>
      <c r="B4" s="120"/>
      <c r="C4" s="49"/>
    </row>
    <row r="5" spans="1:3" x14ac:dyDescent="0.2">
      <c r="A5" s="26" t="s">
        <v>20</v>
      </c>
      <c r="B5" s="33" t="s">
        <v>296</v>
      </c>
      <c r="C5" s="49"/>
    </row>
    <row r="6" spans="1:3" x14ac:dyDescent="0.2">
      <c r="A6" s="26" t="s">
        <v>22</v>
      </c>
      <c r="B6" s="33" t="s">
        <v>294</v>
      </c>
      <c r="C6" s="49"/>
    </row>
    <row r="7" spans="1:3" x14ac:dyDescent="0.2">
      <c r="A7" s="26" t="s">
        <v>21</v>
      </c>
      <c r="B7" s="33"/>
      <c r="C7" s="49"/>
    </row>
    <row r="8" spans="1:3" x14ac:dyDescent="0.2">
      <c r="A8" s="26" t="s">
        <v>42</v>
      </c>
      <c r="B8" s="34">
        <v>42916</v>
      </c>
    </row>
    <row r="9" spans="1:3" x14ac:dyDescent="0.2">
      <c r="A9" s="26" t="s">
        <v>43</v>
      </c>
      <c r="B9" s="34">
        <v>42936</v>
      </c>
    </row>
    <row r="11" spans="1:3" x14ac:dyDescent="0.2">
      <c r="B11" s="50"/>
    </row>
  </sheetData>
  <sheetProtection sheet="1" objects="1" scenarios="1"/>
  <phoneticPr fontId="6" type="noConversion"/>
  <pageMargins left="0.75" right="0.75" top="1" bottom="1" header="0.5" footer="0.5"/>
  <pageSetup paperSize="9" scale="96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showGridLines="0" showZeros="0" topLeftCell="A16" zoomScaleNormal="100" workbookViewId="0">
      <selection activeCell="B65" sqref="B65"/>
    </sheetView>
  </sheetViews>
  <sheetFormatPr defaultRowHeight="11.1" customHeight="1" x14ac:dyDescent="0.2"/>
  <cols>
    <col min="1" max="1" width="77.7109375" style="89" bestFit="1" customWidth="1"/>
    <col min="2" max="3" width="11.42578125" style="89" customWidth="1"/>
    <col min="4" max="16384" width="9.140625" style="89"/>
  </cols>
  <sheetData>
    <row r="1" spans="1:3" ht="11.1" customHeight="1" x14ac:dyDescent="0.2">
      <c r="A1" s="106" t="s">
        <v>55</v>
      </c>
      <c r="B1" s="294" t="s">
        <v>69</v>
      </c>
      <c r="C1" s="294"/>
    </row>
    <row r="2" spans="1:3" ht="11.1" customHeight="1" x14ac:dyDescent="0.2">
      <c r="A2" s="107" t="s">
        <v>54</v>
      </c>
      <c r="B2" s="295" t="s">
        <v>70</v>
      </c>
      <c r="C2" s="295"/>
    </row>
    <row r="3" spans="1:3" ht="11.1" customHeight="1" x14ac:dyDescent="0.2">
      <c r="A3" s="296" t="s">
        <v>44</v>
      </c>
      <c r="B3" s="296"/>
      <c r="C3" s="296"/>
    </row>
    <row r="4" spans="1:3" ht="11.1" customHeight="1" x14ac:dyDescent="0.2">
      <c r="A4" s="297">
        <f>Титул!B8</f>
        <v>42916</v>
      </c>
      <c r="B4" s="297"/>
      <c r="C4" s="297"/>
    </row>
    <row r="5" spans="1:3" ht="11.1" customHeight="1" x14ac:dyDescent="0.2">
      <c r="A5" s="85" t="str">
        <f>Титул!B1</f>
        <v xml:space="preserve">"ТРАКИЯ - РМ" ЕООД </v>
      </c>
      <c r="B5" s="287"/>
      <c r="C5" s="287"/>
    </row>
    <row r="6" spans="1:3" ht="11.1" customHeight="1" x14ac:dyDescent="0.2">
      <c r="A6" s="85" t="str">
        <f>Титул!B2</f>
        <v xml:space="preserve">гр. Пловдив - ул."Братя Бъкстон" №136 </v>
      </c>
      <c r="B6" s="288"/>
      <c r="C6" s="288"/>
    </row>
    <row r="7" spans="1:3" ht="11.1" customHeight="1" x14ac:dyDescent="0.2">
      <c r="A7" s="85" t="str">
        <f>Титул!B3</f>
        <v>Булстат: 115 010 446</v>
      </c>
      <c r="B7" s="289"/>
      <c r="C7" s="289"/>
    </row>
    <row r="8" spans="1:3" ht="11.1" customHeight="1" thickBot="1" x14ac:dyDescent="0.25">
      <c r="A8" s="85">
        <f>Титул!B4</f>
        <v>0</v>
      </c>
      <c r="B8" s="290"/>
      <c r="C8" s="290"/>
    </row>
    <row r="9" spans="1:3" ht="11.1" customHeight="1" x14ac:dyDescent="0.2">
      <c r="A9" s="291" t="s">
        <v>45</v>
      </c>
      <c r="B9" s="298" t="s">
        <v>49</v>
      </c>
      <c r="C9" s="299"/>
    </row>
    <row r="10" spans="1:3" ht="11.1" customHeight="1" x14ac:dyDescent="0.2">
      <c r="A10" s="292"/>
      <c r="B10" s="300" t="s">
        <v>46</v>
      </c>
      <c r="C10" s="301"/>
    </row>
    <row r="11" spans="1:3" ht="11.1" customHeight="1" x14ac:dyDescent="0.2">
      <c r="A11" s="293"/>
      <c r="B11" s="109" t="s">
        <v>47</v>
      </c>
      <c r="C11" s="110" t="s">
        <v>48</v>
      </c>
    </row>
    <row r="12" spans="1:3" ht="11.1" customHeight="1" x14ac:dyDescent="0.2">
      <c r="A12" s="108" t="s">
        <v>68</v>
      </c>
      <c r="B12" s="109">
        <v>1</v>
      </c>
      <c r="C12" s="110">
        <v>2</v>
      </c>
    </row>
    <row r="13" spans="1:3" s="138" customFormat="1" ht="11.1" customHeight="1" x14ac:dyDescent="0.2">
      <c r="A13" s="111" t="s">
        <v>71</v>
      </c>
      <c r="B13" s="112"/>
      <c r="C13" s="192"/>
    </row>
    <row r="14" spans="1:3" s="138" customFormat="1" ht="11.1" customHeight="1" x14ac:dyDescent="0.2">
      <c r="A14" s="113" t="s">
        <v>76</v>
      </c>
      <c r="B14" s="144">
        <f>SUM(B15:B17)</f>
        <v>214</v>
      </c>
      <c r="C14" s="190">
        <f>SUM(C15:C17)</f>
        <v>527</v>
      </c>
    </row>
    <row r="15" spans="1:3" ht="11.1" customHeight="1" x14ac:dyDescent="0.2">
      <c r="A15" s="114" t="s">
        <v>72</v>
      </c>
      <c r="B15" s="14">
        <v>169</v>
      </c>
      <c r="C15" s="187">
        <v>369</v>
      </c>
    </row>
    <row r="16" spans="1:3" ht="11.1" customHeight="1" x14ac:dyDescent="0.2">
      <c r="A16" s="114" t="s">
        <v>73</v>
      </c>
      <c r="B16" s="139">
        <v>0</v>
      </c>
      <c r="C16" s="187">
        <v>4</v>
      </c>
    </row>
    <row r="17" spans="1:3" ht="11.25" customHeight="1" x14ac:dyDescent="0.2">
      <c r="A17" s="114" t="s">
        <v>74</v>
      </c>
      <c r="B17" s="14">
        <v>45</v>
      </c>
      <c r="C17" s="17">
        <v>154</v>
      </c>
    </row>
    <row r="18" spans="1:3" s="138" customFormat="1" ht="11.1" hidden="1" customHeight="1" x14ac:dyDescent="0.2">
      <c r="A18" s="113" t="s">
        <v>77</v>
      </c>
      <c r="B18" s="139"/>
      <c r="C18" s="187"/>
    </row>
    <row r="19" spans="1:3" s="138" customFormat="1" ht="11.1" customHeight="1" x14ac:dyDescent="0.2">
      <c r="A19" s="113" t="s">
        <v>78</v>
      </c>
      <c r="B19" s="139">
        <v>17</v>
      </c>
      <c r="C19" s="187"/>
    </row>
    <row r="20" spans="1:3" s="138" customFormat="1" ht="11.1" customHeight="1" x14ac:dyDescent="0.2">
      <c r="A20" s="113" t="s">
        <v>79</v>
      </c>
      <c r="B20" s="139">
        <v>210</v>
      </c>
      <c r="C20" s="187">
        <v>645</v>
      </c>
    </row>
    <row r="21" spans="1:3" ht="11.1" customHeight="1" x14ac:dyDescent="0.2">
      <c r="A21" s="115" t="s">
        <v>75</v>
      </c>
      <c r="B21" s="15">
        <v>0</v>
      </c>
      <c r="C21" s="189">
        <v>49</v>
      </c>
    </row>
    <row r="22" spans="1:3" s="138" customFormat="1" ht="11.1" customHeight="1" x14ac:dyDescent="0.2">
      <c r="A22" s="140" t="s">
        <v>82</v>
      </c>
      <c r="B22" s="225">
        <f>B14+B18+B19+B20</f>
        <v>441</v>
      </c>
      <c r="C22" s="226">
        <f>C14+C18+C19+C20</f>
        <v>1172</v>
      </c>
    </row>
    <row r="23" spans="1:3" s="138" customFormat="1" ht="11.1" customHeight="1" x14ac:dyDescent="0.2">
      <c r="A23" s="113" t="s">
        <v>80</v>
      </c>
      <c r="B23" s="142"/>
      <c r="C23" s="193"/>
    </row>
    <row r="24" spans="1:3" ht="11.1" hidden="1" customHeight="1" x14ac:dyDescent="0.2">
      <c r="A24" s="115" t="s">
        <v>81</v>
      </c>
      <c r="B24" s="36"/>
      <c r="C24" s="194"/>
    </row>
    <row r="25" spans="1:3" s="138" customFormat="1" ht="11.1" hidden="1" customHeight="1" x14ac:dyDescent="0.2">
      <c r="A25" s="113" t="s">
        <v>84</v>
      </c>
      <c r="B25" s="142"/>
      <c r="C25" s="193"/>
    </row>
    <row r="26" spans="1:3" ht="11.1" hidden="1" customHeight="1" x14ac:dyDescent="0.2">
      <c r="A26" s="115" t="s">
        <v>81</v>
      </c>
      <c r="B26" s="36"/>
      <c r="C26" s="194"/>
    </row>
    <row r="27" spans="1:3" s="138" customFormat="1" ht="11.1" customHeight="1" x14ac:dyDescent="0.2">
      <c r="A27" s="113" t="s">
        <v>83</v>
      </c>
      <c r="B27" s="142">
        <v>19</v>
      </c>
      <c r="C27" s="193">
        <v>72</v>
      </c>
    </row>
    <row r="28" spans="1:3" ht="11.1" customHeight="1" x14ac:dyDescent="0.2">
      <c r="A28" s="114" t="s">
        <v>85</v>
      </c>
      <c r="B28" s="14">
        <v>0</v>
      </c>
      <c r="C28" s="17">
        <v>72</v>
      </c>
    </row>
    <row r="29" spans="1:3" ht="11.1" hidden="1" customHeight="1" x14ac:dyDescent="0.2">
      <c r="A29" s="114" t="s">
        <v>86</v>
      </c>
      <c r="B29" s="14"/>
      <c r="C29" s="17"/>
    </row>
    <row r="30" spans="1:3" ht="11.1" hidden="1" customHeight="1" x14ac:dyDescent="0.2">
      <c r="A30" s="114" t="s">
        <v>87</v>
      </c>
      <c r="B30" s="14"/>
      <c r="C30" s="17"/>
    </row>
    <row r="31" spans="1:3" s="138" customFormat="1" ht="11.1" customHeight="1" x14ac:dyDescent="0.2">
      <c r="A31" s="140" t="s">
        <v>88</v>
      </c>
      <c r="B31" s="143">
        <f>B23+B25+B27</f>
        <v>19</v>
      </c>
      <c r="C31" s="195">
        <v>75</v>
      </c>
    </row>
    <row r="32" spans="1:3" s="138" customFormat="1" ht="11.1" customHeight="1" x14ac:dyDescent="0.2">
      <c r="A32" s="111" t="s">
        <v>89</v>
      </c>
      <c r="B32" s="144">
        <f>IF(B22+B31-B56-B62&lt;0,ABS(B22+B31-B56-B62),0)</f>
        <v>40</v>
      </c>
      <c r="C32" s="190">
        <f>IF(C22+C31-C56-C62&lt;0,ABS(C22+C31-C56-C62),0)</f>
        <v>871</v>
      </c>
    </row>
    <row r="33" spans="1:3" s="138" customFormat="1" ht="11.1" hidden="1" customHeight="1" x14ac:dyDescent="0.2">
      <c r="A33" s="113" t="s">
        <v>90</v>
      </c>
      <c r="B33" s="139"/>
      <c r="C33" s="187"/>
    </row>
    <row r="34" spans="1:3" s="138" customFormat="1" ht="11.1" customHeight="1" x14ac:dyDescent="0.2">
      <c r="A34" s="140" t="s">
        <v>91</v>
      </c>
      <c r="B34" s="144">
        <f>B31+B33+B22</f>
        <v>460</v>
      </c>
      <c r="C34" s="190">
        <f>C31+C33+C22</f>
        <v>1247</v>
      </c>
    </row>
    <row r="35" spans="1:3" s="138" customFormat="1" ht="11.1" customHeight="1" x14ac:dyDescent="0.2">
      <c r="A35" s="113" t="s">
        <v>126</v>
      </c>
      <c r="B35" s="144">
        <f>IF(B34-B65&lt;0,ABS(B34-B65),0)</f>
        <v>40</v>
      </c>
      <c r="C35" s="190">
        <f>IF(C34-C65&lt;0,ABS(C34-C65),0)</f>
        <v>871</v>
      </c>
    </row>
    <row r="36" spans="1:3" s="138" customFormat="1" ht="11.1" customHeight="1" x14ac:dyDescent="0.2">
      <c r="A36" s="113" t="s">
        <v>92</v>
      </c>
      <c r="B36" s="144">
        <f>IF(B34-B65-B67-B68&lt;0,ABS(B34-B65-B67-B68),0)</f>
        <v>40</v>
      </c>
      <c r="C36" s="144">
        <f>IF(C34-C65-C67-C68&lt;0,ABS(C34-C65-C67-C68),0)</f>
        <v>871</v>
      </c>
    </row>
    <row r="37" spans="1:3" s="138" customFormat="1" ht="11.1" customHeight="1" thickBot="1" x14ac:dyDescent="0.25">
      <c r="A37" s="124" t="s">
        <v>93</v>
      </c>
      <c r="B37" s="145">
        <f>B34+B36</f>
        <v>500</v>
      </c>
      <c r="C37" s="191">
        <f>C34+C36</f>
        <v>2118</v>
      </c>
    </row>
    <row r="38" spans="1:3" ht="10.5" customHeight="1" thickBot="1" x14ac:dyDescent="0.25">
      <c r="A38" s="135"/>
      <c r="B38" s="45"/>
      <c r="C38" s="45"/>
    </row>
    <row r="39" spans="1:3" ht="11.1" customHeight="1" x14ac:dyDescent="0.2">
      <c r="A39" s="136" t="s">
        <v>94</v>
      </c>
      <c r="B39" s="137"/>
      <c r="C39" s="186"/>
    </row>
    <row r="40" spans="1:3" s="138" customFormat="1" ht="11.1" customHeight="1" x14ac:dyDescent="0.2">
      <c r="A40" s="116" t="s">
        <v>95</v>
      </c>
      <c r="B40" s="144">
        <v>0</v>
      </c>
      <c r="C40" s="190">
        <v>152</v>
      </c>
    </row>
    <row r="41" spans="1:3" s="138" customFormat="1" ht="11.1" customHeight="1" x14ac:dyDescent="0.2">
      <c r="A41" s="116" t="s">
        <v>96</v>
      </c>
      <c r="B41" s="225">
        <f>SUM(B42:B43)</f>
        <v>131</v>
      </c>
      <c r="C41" s="226">
        <f>SUM(C42:C43)</f>
        <v>473</v>
      </c>
    </row>
    <row r="42" spans="1:3" ht="11.1" customHeight="1" x14ac:dyDescent="0.2">
      <c r="A42" s="84" t="s">
        <v>97</v>
      </c>
      <c r="B42" s="15">
        <v>35</v>
      </c>
      <c r="C42" s="189">
        <v>160</v>
      </c>
    </row>
    <row r="43" spans="1:3" ht="11.1" customHeight="1" x14ac:dyDescent="0.2">
      <c r="A43" s="84" t="s">
        <v>98</v>
      </c>
      <c r="B43" s="15">
        <v>96</v>
      </c>
      <c r="C43" s="189">
        <v>313</v>
      </c>
    </row>
    <row r="44" spans="1:3" s="138" customFormat="1" ht="11.1" customHeight="1" x14ac:dyDescent="0.2">
      <c r="A44" s="86" t="s">
        <v>102</v>
      </c>
      <c r="B44" s="225">
        <f>SUM(B45:B46)</f>
        <v>116</v>
      </c>
      <c r="C44" s="226">
        <f>SUM(C45:C46)</f>
        <v>415</v>
      </c>
    </row>
    <row r="45" spans="1:3" ht="11.1" customHeight="1" x14ac:dyDescent="0.2">
      <c r="A45" s="84" t="s">
        <v>99</v>
      </c>
      <c r="B45" s="15">
        <v>98</v>
      </c>
      <c r="C45" s="189">
        <v>348</v>
      </c>
    </row>
    <row r="46" spans="1:3" ht="11.1" customHeight="1" x14ac:dyDescent="0.2">
      <c r="A46" s="87" t="s">
        <v>101</v>
      </c>
      <c r="B46" s="15">
        <v>18</v>
      </c>
      <c r="C46" s="189">
        <v>67</v>
      </c>
    </row>
    <row r="47" spans="1:3" ht="11.1" customHeight="1" x14ac:dyDescent="0.2">
      <c r="A47" s="84" t="s">
        <v>100</v>
      </c>
      <c r="B47" s="15">
        <v>13</v>
      </c>
      <c r="C47" s="189">
        <v>49</v>
      </c>
    </row>
    <row r="48" spans="1:3" s="138" customFormat="1" ht="11.1" customHeight="1" x14ac:dyDescent="0.2">
      <c r="A48" s="86" t="s">
        <v>103</v>
      </c>
      <c r="B48" s="225">
        <f>B49+B52</f>
        <v>197</v>
      </c>
      <c r="C48" s="253">
        <f>C49+C52</f>
        <v>430</v>
      </c>
    </row>
    <row r="49" spans="1:3" ht="11.1" customHeight="1" x14ac:dyDescent="0.2">
      <c r="A49" s="84" t="s">
        <v>104</v>
      </c>
      <c r="B49" s="225">
        <f>B50+B51</f>
        <v>197</v>
      </c>
      <c r="C49" s="253">
        <f>C50+C51</f>
        <v>430</v>
      </c>
    </row>
    <row r="50" spans="1:3" ht="11.1" customHeight="1" x14ac:dyDescent="0.2">
      <c r="A50" s="84" t="s">
        <v>105</v>
      </c>
      <c r="B50" s="15">
        <v>197</v>
      </c>
      <c r="C50" s="189">
        <v>430</v>
      </c>
    </row>
    <row r="51" spans="1:3" ht="11.1" hidden="1" customHeight="1" x14ac:dyDescent="0.2">
      <c r="A51" s="84" t="s">
        <v>106</v>
      </c>
      <c r="B51" s="15"/>
      <c r="C51" s="189"/>
    </row>
    <row r="52" spans="1:3" ht="11.1" hidden="1" customHeight="1" x14ac:dyDescent="0.2">
      <c r="A52" s="84" t="s">
        <v>107</v>
      </c>
      <c r="B52" s="15"/>
      <c r="C52" s="189"/>
    </row>
    <row r="53" spans="1:3" s="138" customFormat="1" ht="11.1" customHeight="1" x14ac:dyDescent="0.2">
      <c r="A53" s="86" t="s">
        <v>108</v>
      </c>
      <c r="B53" s="141">
        <v>50</v>
      </c>
      <c r="C53" s="188">
        <v>623</v>
      </c>
    </row>
    <row r="54" spans="1:3" ht="11.1" customHeight="1" x14ac:dyDescent="0.2">
      <c r="A54" s="84" t="s">
        <v>109</v>
      </c>
      <c r="B54" s="15">
        <v>1</v>
      </c>
      <c r="C54" s="189">
        <v>91</v>
      </c>
    </row>
    <row r="55" spans="1:3" ht="11.1" hidden="1" customHeight="1" x14ac:dyDescent="0.2">
      <c r="A55" s="84" t="s">
        <v>110</v>
      </c>
      <c r="B55" s="14"/>
      <c r="C55" s="17"/>
    </row>
    <row r="56" spans="1:3" s="138" customFormat="1" ht="11.1" customHeight="1" x14ac:dyDescent="0.2">
      <c r="A56" s="86" t="s">
        <v>111</v>
      </c>
      <c r="B56" s="144">
        <f>B40+B41+B44+B48+B53</f>
        <v>494</v>
      </c>
      <c r="C56" s="190">
        <f>C40+C41+C44+C48+C53</f>
        <v>2093</v>
      </c>
    </row>
    <row r="57" spans="1:3" s="138" customFormat="1" ht="9.75" customHeight="1" x14ac:dyDescent="0.2">
      <c r="A57" s="125" t="s">
        <v>112</v>
      </c>
      <c r="B57" s="141"/>
      <c r="C57" s="188"/>
    </row>
    <row r="58" spans="1:3" ht="10.5" customHeight="1" x14ac:dyDescent="0.2">
      <c r="A58" s="117" t="s">
        <v>113</v>
      </c>
      <c r="B58" s="15"/>
      <c r="C58" s="189"/>
    </row>
    <row r="59" spans="1:3" s="138" customFormat="1" ht="11.1" customHeight="1" x14ac:dyDescent="0.2">
      <c r="A59" s="125" t="s">
        <v>114</v>
      </c>
      <c r="B59" s="141">
        <v>6</v>
      </c>
      <c r="C59" s="188"/>
    </row>
    <row r="60" spans="1:3" ht="11.1" hidden="1" customHeight="1" x14ac:dyDescent="0.2">
      <c r="A60" s="88" t="s">
        <v>115</v>
      </c>
      <c r="B60" s="15"/>
      <c r="C60" s="189"/>
    </row>
    <row r="61" spans="1:3" ht="10.5" customHeight="1" x14ac:dyDescent="0.2">
      <c r="A61" s="88" t="s">
        <v>116</v>
      </c>
      <c r="B61" s="15"/>
      <c r="C61" s="189"/>
    </row>
    <row r="62" spans="1:3" s="138" customFormat="1" ht="11.25" customHeight="1" x14ac:dyDescent="0.2">
      <c r="A62" s="116" t="s">
        <v>117</v>
      </c>
      <c r="B62" s="225">
        <f>B57+B59</f>
        <v>6</v>
      </c>
      <c r="C62" s="226">
        <v>25</v>
      </c>
    </row>
    <row r="63" spans="1:3" s="138" customFormat="1" ht="11.1" customHeight="1" x14ac:dyDescent="0.2">
      <c r="A63" s="86" t="s">
        <v>118</v>
      </c>
      <c r="B63" s="144">
        <f>IF(B22+B31-B56-B62&gt;0,B22+B31-B56-B62,0)</f>
        <v>0</v>
      </c>
      <c r="C63" s="190">
        <f>IF(C22+C31-C56-C62&gt;0,C22+C31-C56-C62,0)</f>
        <v>0</v>
      </c>
    </row>
    <row r="64" spans="1:3" s="138" customFormat="1" ht="11.1" hidden="1" customHeight="1" x14ac:dyDescent="0.2">
      <c r="A64" s="86" t="s">
        <v>119</v>
      </c>
      <c r="B64" s="139"/>
      <c r="C64" s="187"/>
    </row>
    <row r="65" spans="1:3" s="138" customFormat="1" ht="11.1" customHeight="1" x14ac:dyDescent="0.2">
      <c r="A65" s="86" t="s">
        <v>120</v>
      </c>
      <c r="B65" s="144">
        <f>B56+B62+B64</f>
        <v>500</v>
      </c>
      <c r="C65" s="190">
        <f>C56+C62+C64</f>
        <v>2118</v>
      </c>
    </row>
    <row r="66" spans="1:3" s="138" customFormat="1" ht="11.1" customHeight="1" x14ac:dyDescent="0.2">
      <c r="A66" s="86" t="s">
        <v>121</v>
      </c>
      <c r="B66" s="144">
        <f>IF(B34-B65&gt;0,B34-B65,0)</f>
        <v>0</v>
      </c>
      <c r="C66" s="190">
        <f>IF(C34-C65&gt;0,C34-C65,0)</f>
        <v>0</v>
      </c>
    </row>
    <row r="67" spans="1:3" s="138" customFormat="1" ht="11.1" customHeight="1" x14ac:dyDescent="0.2">
      <c r="A67" s="86" t="s">
        <v>122</v>
      </c>
      <c r="B67" s="139"/>
      <c r="C67" s="187"/>
    </row>
    <row r="68" spans="1:3" s="138" customFormat="1" ht="11.1" customHeight="1" x14ac:dyDescent="0.2">
      <c r="A68" s="86" t="s">
        <v>123</v>
      </c>
      <c r="B68" s="139"/>
      <c r="C68" s="187"/>
    </row>
    <row r="69" spans="1:3" s="138" customFormat="1" ht="11.1" customHeight="1" x14ac:dyDescent="0.2">
      <c r="A69" s="86" t="s">
        <v>124</v>
      </c>
      <c r="B69" s="144">
        <f>IF(B34-B65-B67-B68&gt;0,B34-B65-B67-B68,0)</f>
        <v>0</v>
      </c>
      <c r="C69" s="144">
        <f>IF(C34-C65-C67-C68&gt;0,C34-C65-C67-C68,0)</f>
        <v>0</v>
      </c>
    </row>
    <row r="70" spans="1:3" s="138" customFormat="1" ht="11.1" customHeight="1" thickBot="1" x14ac:dyDescent="0.25">
      <c r="A70" s="118" t="s">
        <v>125</v>
      </c>
      <c r="B70" s="145">
        <f>B65+B67+B68+B69</f>
        <v>500</v>
      </c>
      <c r="C70" s="191">
        <f>C65+C67+C68+C69</f>
        <v>2118</v>
      </c>
    </row>
    <row r="71" spans="1:3" ht="10.5" customHeight="1" x14ac:dyDescent="0.2"/>
    <row r="72" spans="1:3" ht="11.1" customHeight="1" x14ac:dyDescent="0.2">
      <c r="A72" s="90" t="s">
        <v>57</v>
      </c>
      <c r="B72" s="286">
        <f>Титул!B9</f>
        <v>42936</v>
      </c>
      <c r="C72" s="286"/>
    </row>
    <row r="73" spans="1:3" ht="11.1" customHeight="1" x14ac:dyDescent="0.2">
      <c r="A73" s="91" t="s">
        <v>20</v>
      </c>
    </row>
    <row r="74" spans="1:3" ht="11.1" customHeight="1" x14ac:dyDescent="0.2">
      <c r="A74" s="119" t="str">
        <f>Титул!B5</f>
        <v>ГАЛИНА ИВАНОВА</v>
      </c>
    </row>
    <row r="75" spans="1:3" ht="11.1" customHeight="1" x14ac:dyDescent="0.2">
      <c r="A75" s="91" t="s">
        <v>22</v>
      </c>
    </row>
    <row r="76" spans="1:3" ht="11.1" customHeight="1" x14ac:dyDescent="0.2">
      <c r="A76" s="119" t="str">
        <f>Титул!B6</f>
        <v>ХАЛИНА МАЛЕЦКА - ПЕЙЧЕВА</v>
      </c>
    </row>
    <row r="77" spans="1:3" ht="11.1" customHeight="1" x14ac:dyDescent="0.2">
      <c r="A77" s="91"/>
    </row>
    <row r="78" spans="1:3" ht="11.1" customHeight="1" x14ac:dyDescent="0.2">
      <c r="A78" s="92">
        <f>Титул!B7</f>
        <v>0</v>
      </c>
    </row>
  </sheetData>
  <mergeCells count="12">
    <mergeCell ref="A9:A11"/>
    <mergeCell ref="B1:C1"/>
    <mergeCell ref="B2:C2"/>
    <mergeCell ref="A3:C3"/>
    <mergeCell ref="A4:C4"/>
    <mergeCell ref="B9:C9"/>
    <mergeCell ref="B10:C10"/>
    <mergeCell ref="B72:C72"/>
    <mergeCell ref="B5:C5"/>
    <mergeCell ref="B6:C6"/>
    <mergeCell ref="B7:C7"/>
    <mergeCell ref="B8:C8"/>
  </mergeCells>
  <phoneticPr fontId="6" type="noConversion"/>
  <printOptions horizontalCentered="1"/>
  <pageMargins left="0.74803149606299213" right="0.39370078740157483" top="0.31496062992125984" bottom="0.23622047244094491" header="0.27559055118110237" footer="0.19685039370078741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46"/>
  <sheetViews>
    <sheetView showGridLines="0" showZeros="0" zoomScaleNormal="115" workbookViewId="0">
      <selection activeCell="B68" sqref="B68"/>
    </sheetView>
  </sheetViews>
  <sheetFormatPr defaultRowHeight="11.1" customHeight="1" x14ac:dyDescent="0.2"/>
  <cols>
    <col min="1" max="1" width="80.7109375" style="176" bestFit="1" customWidth="1"/>
    <col min="2" max="3" width="11.42578125" style="128" customWidth="1"/>
    <col min="4" max="16384" width="9.140625" style="128"/>
  </cols>
  <sheetData>
    <row r="1" spans="1:3" ht="12.75" customHeight="1" x14ac:dyDescent="0.2">
      <c r="A1" s="165" t="s">
        <v>52</v>
      </c>
      <c r="B1" s="309" t="s">
        <v>0</v>
      </c>
      <c r="C1" s="309"/>
    </row>
    <row r="2" spans="1:3" ht="12.95" customHeight="1" x14ac:dyDescent="0.2">
      <c r="A2" s="25" t="str">
        <f>Титул!B1</f>
        <v xml:space="preserve">"ТРАКИЯ - РМ" ЕООД </v>
      </c>
      <c r="B2" s="314" t="s">
        <v>70</v>
      </c>
      <c r="C2" s="314"/>
    </row>
    <row r="3" spans="1:3" ht="12.95" customHeight="1" x14ac:dyDescent="0.2">
      <c r="A3" s="162" t="str">
        <f>Титул!B2</f>
        <v xml:space="preserve">гр. Пловдив - ул."Братя Бъкстон" №136 </v>
      </c>
      <c r="B3" s="307"/>
      <c r="C3" s="307"/>
    </row>
    <row r="4" spans="1:3" ht="12.95" customHeight="1" x14ac:dyDescent="0.2">
      <c r="A4" s="162" t="str">
        <f>Титул!B3</f>
        <v>Булстат: 115 010 446</v>
      </c>
      <c r="B4" s="310" t="s">
        <v>44</v>
      </c>
      <c r="C4" s="311"/>
    </row>
    <row r="5" spans="1:3" ht="12.95" customHeight="1" thickBot="1" x14ac:dyDescent="0.25">
      <c r="A5" s="162">
        <f>Титул!B4</f>
        <v>0</v>
      </c>
      <c r="B5" s="312">
        <f>Титул!B8</f>
        <v>42916</v>
      </c>
      <c r="C5" s="312"/>
    </row>
    <row r="6" spans="1:3" ht="12.75" customHeight="1" x14ac:dyDescent="0.2">
      <c r="A6" s="182" t="s">
        <v>50</v>
      </c>
      <c r="B6" s="302" t="s">
        <v>49</v>
      </c>
      <c r="C6" s="303"/>
    </row>
    <row r="7" spans="1:3" ht="11.1" customHeight="1" x14ac:dyDescent="0.2">
      <c r="A7" s="308" t="s">
        <v>2</v>
      </c>
      <c r="B7" s="304" t="s">
        <v>46</v>
      </c>
      <c r="C7" s="313"/>
    </row>
    <row r="8" spans="1:3" ht="11.1" customHeight="1" x14ac:dyDescent="0.2">
      <c r="A8" s="308"/>
      <c r="B8" s="148" t="s">
        <v>47</v>
      </c>
      <c r="C8" s="149" t="s">
        <v>48</v>
      </c>
    </row>
    <row r="9" spans="1:3" s="123" customFormat="1" ht="11.1" hidden="1" customHeight="1" x14ac:dyDescent="0.2">
      <c r="A9" s="147" t="s">
        <v>127</v>
      </c>
      <c r="B9" s="227"/>
      <c r="C9" s="228"/>
    </row>
    <row r="10" spans="1:3" s="152" customFormat="1" ht="11.1" customHeight="1" x14ac:dyDescent="0.2">
      <c r="A10" s="147" t="s">
        <v>128</v>
      </c>
      <c r="B10" s="150"/>
      <c r="C10" s="151"/>
    </row>
    <row r="11" spans="1:3" s="123" customFormat="1" ht="11.1" customHeight="1" x14ac:dyDescent="0.2">
      <c r="A11" s="166" t="s">
        <v>129</v>
      </c>
      <c r="B11" s="153"/>
      <c r="C11" s="154"/>
    </row>
    <row r="12" spans="1:3" ht="11.1" hidden="1" customHeight="1" x14ac:dyDescent="0.2">
      <c r="A12" s="167" t="s">
        <v>130</v>
      </c>
      <c r="B12" s="126"/>
      <c r="C12" s="127"/>
    </row>
    <row r="13" spans="1:3" ht="11.1" customHeight="1" x14ac:dyDescent="0.2">
      <c r="A13" s="167" t="s">
        <v>288</v>
      </c>
      <c r="B13" s="126">
        <v>1</v>
      </c>
      <c r="C13" s="127">
        <v>3</v>
      </c>
    </row>
    <row r="14" spans="1:3" ht="11.1" hidden="1" customHeight="1" x14ac:dyDescent="0.2">
      <c r="A14" s="167" t="s">
        <v>131</v>
      </c>
      <c r="B14" s="126"/>
      <c r="C14" s="127"/>
    </row>
    <row r="15" spans="1:3" ht="11.1" hidden="1" customHeight="1" x14ac:dyDescent="0.2">
      <c r="A15" s="168" t="s">
        <v>132</v>
      </c>
      <c r="B15" s="126"/>
      <c r="C15" s="127"/>
    </row>
    <row r="16" spans="1:3" s="123" customFormat="1" ht="11.1" customHeight="1" x14ac:dyDescent="0.2">
      <c r="A16" s="169" t="s">
        <v>133</v>
      </c>
      <c r="B16" s="157">
        <f>SUM(B12:B15)</f>
        <v>1</v>
      </c>
      <c r="C16" s="233">
        <f>SUM(C12:C15)</f>
        <v>3</v>
      </c>
    </row>
    <row r="17" spans="1:3" s="123" customFormat="1" ht="11.1" customHeight="1" x14ac:dyDescent="0.2">
      <c r="A17" s="170" t="s">
        <v>134</v>
      </c>
      <c r="B17" s="159"/>
      <c r="C17" s="160"/>
    </row>
    <row r="18" spans="1:3" ht="11.1" customHeight="1" x14ac:dyDescent="0.2">
      <c r="A18" s="146" t="s">
        <v>135</v>
      </c>
      <c r="B18" s="155">
        <f>B19+B20</f>
        <v>3015</v>
      </c>
      <c r="C18" s="155">
        <f>C19+C20</f>
        <v>3053</v>
      </c>
    </row>
    <row r="19" spans="1:3" ht="11.1" customHeight="1" x14ac:dyDescent="0.2">
      <c r="A19" s="133" t="s">
        <v>136</v>
      </c>
      <c r="B19" s="126">
        <v>1907</v>
      </c>
      <c r="C19" s="127">
        <v>1907</v>
      </c>
    </row>
    <row r="20" spans="1:3" ht="11.1" customHeight="1" x14ac:dyDescent="0.2">
      <c r="A20" s="133" t="s">
        <v>137</v>
      </c>
      <c r="B20" s="126">
        <v>1108</v>
      </c>
      <c r="C20" s="127">
        <v>1146</v>
      </c>
    </row>
    <row r="21" spans="1:3" ht="11.1" customHeight="1" x14ac:dyDescent="0.2">
      <c r="A21" s="146" t="s">
        <v>138</v>
      </c>
      <c r="B21" s="126">
        <v>149</v>
      </c>
      <c r="C21" s="127">
        <v>168</v>
      </c>
    </row>
    <row r="22" spans="1:3" ht="11.1" customHeight="1" x14ac:dyDescent="0.2">
      <c r="A22" s="167" t="s">
        <v>139</v>
      </c>
      <c r="B22" s="126">
        <v>2991</v>
      </c>
      <c r="C22" s="127">
        <v>3127</v>
      </c>
    </row>
    <row r="23" spans="1:3" ht="11.1" hidden="1" customHeight="1" x14ac:dyDescent="0.2">
      <c r="A23" s="167"/>
      <c r="B23" s="126"/>
      <c r="C23" s="127"/>
    </row>
    <row r="24" spans="1:3" ht="11.1" hidden="1" customHeight="1" x14ac:dyDescent="0.2">
      <c r="A24" s="167"/>
      <c r="B24" s="126"/>
      <c r="C24" s="127"/>
    </row>
    <row r="25" spans="1:3" ht="11.1" hidden="1" customHeight="1" x14ac:dyDescent="0.2">
      <c r="A25" s="167"/>
      <c r="B25" s="126"/>
      <c r="C25" s="127"/>
    </row>
    <row r="26" spans="1:3" ht="11.1" hidden="1" customHeight="1" x14ac:dyDescent="0.2">
      <c r="A26" s="167"/>
      <c r="B26" s="126"/>
      <c r="C26" s="127"/>
    </row>
    <row r="27" spans="1:3" ht="11.1" customHeight="1" x14ac:dyDescent="0.2">
      <c r="A27" s="171" t="s">
        <v>140</v>
      </c>
      <c r="B27" s="126">
        <v>17</v>
      </c>
      <c r="C27" s="127"/>
    </row>
    <row r="28" spans="1:3" s="123" customFormat="1" ht="11.1" customHeight="1" x14ac:dyDescent="0.2">
      <c r="A28" s="169" t="s">
        <v>141</v>
      </c>
      <c r="B28" s="157">
        <f>B18+B21+B22+B27</f>
        <v>6172</v>
      </c>
      <c r="C28" s="158">
        <f>C18+C21+C22+C27</f>
        <v>6348</v>
      </c>
    </row>
    <row r="29" spans="1:3" s="123" customFormat="1" ht="11.1" customHeight="1" x14ac:dyDescent="0.2">
      <c r="A29" s="134" t="s">
        <v>142</v>
      </c>
      <c r="B29" s="159"/>
      <c r="C29" s="160"/>
    </row>
    <row r="30" spans="1:3" ht="11.1" customHeight="1" x14ac:dyDescent="0.2">
      <c r="A30" s="133" t="s">
        <v>143</v>
      </c>
      <c r="B30" s="126">
        <v>2107</v>
      </c>
      <c r="C30" s="127">
        <v>2107</v>
      </c>
    </row>
    <row r="31" spans="1:3" ht="11.1" customHeight="1" x14ac:dyDescent="0.2">
      <c r="A31" s="133" t="s">
        <v>287</v>
      </c>
      <c r="B31" s="126"/>
      <c r="C31" s="127"/>
    </row>
    <row r="32" spans="1:3" ht="11.1" hidden="1" customHeight="1" x14ac:dyDescent="0.2">
      <c r="A32" s="133" t="s">
        <v>144</v>
      </c>
      <c r="B32" s="126"/>
      <c r="C32" s="127"/>
    </row>
    <row r="33" spans="1:3" ht="11.1" hidden="1" customHeight="1" x14ac:dyDescent="0.2">
      <c r="A33" s="133" t="s">
        <v>145</v>
      </c>
      <c r="B33" s="126"/>
      <c r="C33" s="127"/>
    </row>
    <row r="34" spans="1:3" ht="11.1" hidden="1" customHeight="1" x14ac:dyDescent="0.2">
      <c r="A34" s="133" t="s">
        <v>146</v>
      </c>
      <c r="B34" s="126"/>
      <c r="C34" s="127"/>
    </row>
    <row r="35" spans="1:3" ht="11.1" customHeight="1" x14ac:dyDescent="0.2">
      <c r="A35" s="133" t="s">
        <v>147</v>
      </c>
      <c r="B35" s="126">
        <v>963</v>
      </c>
      <c r="C35" s="127">
        <v>1828</v>
      </c>
    </row>
    <row r="36" spans="1:3" ht="11.1" hidden="1" customHeight="1" x14ac:dyDescent="0.2">
      <c r="A36" s="133" t="s">
        <v>148</v>
      </c>
      <c r="B36" s="234" t="s">
        <v>149</v>
      </c>
      <c r="C36" s="235" t="s">
        <v>149</v>
      </c>
    </row>
    <row r="37" spans="1:3" s="123" customFormat="1" ht="10.5" customHeight="1" x14ac:dyDescent="0.2">
      <c r="A37" s="169" t="s">
        <v>150</v>
      </c>
      <c r="B37" s="157">
        <f>SUM(B30:B35)</f>
        <v>3070</v>
      </c>
      <c r="C37" s="158">
        <f>SUM(C30:C35)</f>
        <v>3935</v>
      </c>
    </row>
    <row r="38" spans="1:3" s="123" customFormat="1" ht="11.1" customHeight="1" x14ac:dyDescent="0.2">
      <c r="A38" s="169" t="s">
        <v>151</v>
      </c>
      <c r="B38" s="121">
        <v>9</v>
      </c>
      <c r="C38" s="122">
        <v>9</v>
      </c>
    </row>
    <row r="39" spans="1:3" s="123" customFormat="1" ht="11.1" customHeight="1" x14ac:dyDescent="0.2">
      <c r="A39" s="166" t="s">
        <v>152</v>
      </c>
      <c r="B39" s="157">
        <f>B16+B28+B37+B38</f>
        <v>9252</v>
      </c>
      <c r="C39" s="158">
        <f>C16+C28+C37+C38</f>
        <v>10295</v>
      </c>
    </row>
    <row r="40" spans="1:3" s="123" customFormat="1" ht="11.1" customHeight="1" x14ac:dyDescent="0.2">
      <c r="A40" s="169" t="s">
        <v>153</v>
      </c>
      <c r="B40" s="159"/>
      <c r="C40" s="160"/>
    </row>
    <row r="41" spans="1:3" s="123" customFormat="1" ht="11.1" customHeight="1" x14ac:dyDescent="0.2">
      <c r="A41" s="169" t="s">
        <v>154</v>
      </c>
      <c r="B41" s="159"/>
      <c r="C41" s="160"/>
    </row>
    <row r="42" spans="1:3" ht="11.1" customHeight="1" x14ac:dyDescent="0.2">
      <c r="A42" s="167" t="s">
        <v>155</v>
      </c>
      <c r="B42" s="126">
        <v>34</v>
      </c>
      <c r="C42" s="127">
        <v>34</v>
      </c>
    </row>
    <row r="43" spans="1:3" ht="11.1" customHeight="1" x14ac:dyDescent="0.2">
      <c r="A43" s="167" t="s">
        <v>156</v>
      </c>
      <c r="B43" s="126">
        <v>21</v>
      </c>
      <c r="C43" s="127">
        <v>21</v>
      </c>
    </row>
    <row r="44" spans="1:3" ht="11.1" customHeight="1" x14ac:dyDescent="0.2">
      <c r="A44" s="167" t="s">
        <v>157</v>
      </c>
      <c r="B44" s="155">
        <f>B45+B46</f>
        <v>0</v>
      </c>
      <c r="C44" s="156"/>
    </row>
    <row r="45" spans="1:3" ht="11.1" customHeight="1" x14ac:dyDescent="0.2">
      <c r="A45" s="133" t="s">
        <v>158</v>
      </c>
      <c r="B45" s="126"/>
      <c r="C45" s="127"/>
    </row>
    <row r="46" spans="1:3" ht="11.1" hidden="1" customHeight="1" x14ac:dyDescent="0.2">
      <c r="A46" s="171" t="s">
        <v>159</v>
      </c>
      <c r="B46" s="126"/>
      <c r="C46" s="127"/>
    </row>
    <row r="47" spans="1:3" ht="11.1" customHeight="1" x14ac:dyDescent="0.2">
      <c r="A47" s="167" t="s">
        <v>160</v>
      </c>
      <c r="B47" s="126">
        <v>1</v>
      </c>
      <c r="C47" s="127">
        <v>1</v>
      </c>
    </row>
    <row r="48" spans="1:3" s="123" customFormat="1" ht="11.1" customHeight="1" x14ac:dyDescent="0.2">
      <c r="A48" s="169" t="s">
        <v>133</v>
      </c>
      <c r="B48" s="157">
        <f>B42+B43+B44+B47</f>
        <v>56</v>
      </c>
      <c r="C48" s="158">
        <f>C42+C43+C44+C47</f>
        <v>56</v>
      </c>
    </row>
    <row r="49" spans="1:3" s="123" customFormat="1" ht="11.1" customHeight="1" x14ac:dyDescent="0.2">
      <c r="A49" s="169" t="s">
        <v>161</v>
      </c>
      <c r="B49" s="159"/>
      <c r="C49" s="160"/>
    </row>
    <row r="50" spans="1:3" ht="11.1" customHeight="1" x14ac:dyDescent="0.2">
      <c r="A50" s="167" t="s">
        <v>162</v>
      </c>
      <c r="B50" s="126">
        <v>1382</v>
      </c>
      <c r="C50" s="127">
        <v>1274</v>
      </c>
    </row>
    <row r="51" spans="1:3" ht="11.1" hidden="1" customHeight="1" x14ac:dyDescent="0.2">
      <c r="A51" s="167" t="s">
        <v>201</v>
      </c>
      <c r="B51" s="126"/>
      <c r="C51" s="127">
        <v>0</v>
      </c>
    </row>
    <row r="52" spans="1:3" ht="11.1" customHeight="1" x14ac:dyDescent="0.2">
      <c r="A52" s="167" t="s">
        <v>163</v>
      </c>
      <c r="B52" s="126"/>
      <c r="C52" s="127"/>
    </row>
    <row r="53" spans="1:3" ht="11.1" hidden="1" customHeight="1" x14ac:dyDescent="0.2">
      <c r="A53" s="167" t="s">
        <v>201</v>
      </c>
      <c r="B53" s="126"/>
      <c r="C53" s="127"/>
    </row>
    <row r="54" spans="1:3" ht="11.1" hidden="1" customHeight="1" x14ac:dyDescent="0.2">
      <c r="A54" s="167" t="s">
        <v>164</v>
      </c>
      <c r="B54" s="126"/>
      <c r="C54" s="127"/>
    </row>
    <row r="55" spans="1:3" ht="11.1" hidden="1" customHeight="1" x14ac:dyDescent="0.2">
      <c r="A55" s="172" t="s">
        <v>201</v>
      </c>
      <c r="B55" s="126"/>
      <c r="C55" s="127"/>
    </row>
    <row r="56" spans="1:3" ht="11.1" customHeight="1" x14ac:dyDescent="0.2">
      <c r="A56" s="146" t="s">
        <v>165</v>
      </c>
      <c r="B56" s="126">
        <v>1032</v>
      </c>
      <c r="C56" s="127">
        <v>116</v>
      </c>
    </row>
    <row r="57" spans="1:3" ht="11.1" customHeight="1" x14ac:dyDescent="0.2">
      <c r="A57" s="146" t="s">
        <v>201</v>
      </c>
      <c r="B57" s="126"/>
      <c r="C57" s="127"/>
    </row>
    <row r="58" spans="1:3" s="123" customFormat="1" ht="11.1" customHeight="1" x14ac:dyDescent="0.2">
      <c r="A58" s="169" t="s">
        <v>141</v>
      </c>
      <c r="B58" s="157">
        <f>B50+B52+B54+B56</f>
        <v>2414</v>
      </c>
      <c r="C58" s="158">
        <f>C50+C52+C54+C56</f>
        <v>1390</v>
      </c>
    </row>
    <row r="59" spans="1:3" s="123" customFormat="1" ht="11.1" customHeight="1" x14ac:dyDescent="0.2">
      <c r="A59" s="134" t="s">
        <v>166</v>
      </c>
      <c r="B59" s="159"/>
      <c r="C59" s="160"/>
    </row>
    <row r="60" spans="1:3" ht="11.1" hidden="1" customHeight="1" x14ac:dyDescent="0.2">
      <c r="A60" s="133" t="s">
        <v>143</v>
      </c>
      <c r="B60" s="126"/>
      <c r="C60" s="127"/>
    </row>
    <row r="61" spans="1:3" ht="11.1" hidden="1" customHeight="1" x14ac:dyDescent="0.2">
      <c r="A61" s="133" t="s">
        <v>167</v>
      </c>
      <c r="B61" s="163" t="s">
        <v>149</v>
      </c>
      <c r="C61" s="164" t="s">
        <v>149</v>
      </c>
    </row>
    <row r="62" spans="1:3" ht="11.1" customHeight="1" x14ac:dyDescent="0.2">
      <c r="A62" s="167" t="s">
        <v>168</v>
      </c>
      <c r="B62" s="126"/>
      <c r="C62" s="127"/>
    </row>
    <row r="63" spans="1:3" s="123" customFormat="1" ht="10.5" customHeight="1" x14ac:dyDescent="0.2">
      <c r="A63" s="169" t="s">
        <v>150</v>
      </c>
      <c r="B63" s="157">
        <f>B60+B62</f>
        <v>0</v>
      </c>
      <c r="C63" s="158">
        <f>C60+C62</f>
        <v>0</v>
      </c>
    </row>
    <row r="64" spans="1:3" s="123" customFormat="1" ht="11.1" customHeight="1" x14ac:dyDescent="0.2">
      <c r="A64" s="134" t="s">
        <v>169</v>
      </c>
      <c r="B64" s="159"/>
      <c r="C64" s="160"/>
    </row>
    <row r="65" spans="1:3" ht="11.1" customHeight="1" x14ac:dyDescent="0.2">
      <c r="A65" s="146" t="s">
        <v>170</v>
      </c>
      <c r="B65" s="126">
        <v>30</v>
      </c>
      <c r="C65" s="127">
        <v>17</v>
      </c>
    </row>
    <row r="66" spans="1:3" ht="11.1" customHeight="1" x14ac:dyDescent="0.2">
      <c r="A66" s="133" t="s">
        <v>171</v>
      </c>
      <c r="B66" s="126">
        <v>78</v>
      </c>
      <c r="C66" s="127">
        <v>78</v>
      </c>
    </row>
    <row r="67" spans="1:3" s="123" customFormat="1" ht="10.5" customHeight="1" x14ac:dyDescent="0.2">
      <c r="A67" s="169" t="s">
        <v>172</v>
      </c>
      <c r="B67" s="157">
        <f>SUM(B65:B66)</f>
        <v>108</v>
      </c>
      <c r="C67" s="158">
        <f>SUM(C65:C66)</f>
        <v>95</v>
      </c>
    </row>
    <row r="68" spans="1:3" s="123" customFormat="1" ht="11.1" customHeight="1" x14ac:dyDescent="0.2">
      <c r="A68" s="166" t="s">
        <v>173</v>
      </c>
      <c r="B68" s="157">
        <f>B48+B58+B63+B67</f>
        <v>2578</v>
      </c>
      <c r="C68" s="158">
        <f>C48+C58+C63+C67</f>
        <v>1541</v>
      </c>
    </row>
    <row r="69" spans="1:3" s="123" customFormat="1" ht="11.1" customHeight="1" x14ac:dyDescent="0.2">
      <c r="A69" s="169" t="s">
        <v>174</v>
      </c>
      <c r="B69" s="121">
        <v>15</v>
      </c>
      <c r="C69" s="122">
        <v>22</v>
      </c>
    </row>
    <row r="70" spans="1:3" s="123" customFormat="1" ht="12.75" customHeight="1" thickBot="1" x14ac:dyDescent="0.25">
      <c r="A70" s="196" t="s">
        <v>211</v>
      </c>
      <c r="B70" s="197">
        <f>B9+B39+B68+B69</f>
        <v>11845</v>
      </c>
      <c r="C70" s="198">
        <f>C9+C39+C68+C69</f>
        <v>11858</v>
      </c>
    </row>
    <row r="71" spans="1:3" ht="12.95" customHeight="1" thickBot="1" x14ac:dyDescent="0.25">
      <c r="A71" s="173"/>
      <c r="B71" s="161"/>
      <c r="C71" s="161"/>
    </row>
    <row r="72" spans="1:3" s="123" customFormat="1" ht="11.1" customHeight="1" x14ac:dyDescent="0.2">
      <c r="A72" s="182" t="s">
        <v>51</v>
      </c>
      <c r="B72" s="302" t="s">
        <v>49</v>
      </c>
      <c r="C72" s="303"/>
    </row>
    <row r="73" spans="1:3" s="123" customFormat="1" ht="11.1" customHeight="1" x14ac:dyDescent="0.2">
      <c r="A73" s="308" t="s">
        <v>2</v>
      </c>
      <c r="B73" s="304" t="s">
        <v>46</v>
      </c>
      <c r="C73" s="305"/>
    </row>
    <row r="74" spans="1:3" s="123" customFormat="1" ht="11.1" customHeight="1" x14ac:dyDescent="0.2">
      <c r="A74" s="308"/>
      <c r="B74" s="148" t="s">
        <v>47</v>
      </c>
      <c r="C74" s="149" t="s">
        <v>48</v>
      </c>
    </row>
    <row r="75" spans="1:3" ht="11.1" customHeight="1" x14ac:dyDescent="0.2">
      <c r="A75" s="147" t="s">
        <v>175</v>
      </c>
      <c r="B75" s="159"/>
      <c r="C75" s="160"/>
    </row>
    <row r="76" spans="1:3" s="123" customFormat="1" ht="11.1" customHeight="1" x14ac:dyDescent="0.2">
      <c r="A76" s="169" t="s">
        <v>176</v>
      </c>
      <c r="B76" s="229">
        <v>504</v>
      </c>
      <c r="C76" s="230">
        <v>504</v>
      </c>
    </row>
    <row r="77" spans="1:3" s="123" customFormat="1" ht="11.1" hidden="1" customHeight="1" x14ac:dyDescent="0.2">
      <c r="A77" s="169" t="s">
        <v>177</v>
      </c>
      <c r="B77" s="121"/>
      <c r="C77" s="122"/>
    </row>
    <row r="78" spans="1:3" s="123" customFormat="1" ht="11.1" customHeight="1" x14ac:dyDescent="0.2">
      <c r="A78" s="169" t="s">
        <v>178</v>
      </c>
      <c r="B78" s="121">
        <v>135</v>
      </c>
      <c r="C78" s="122">
        <v>135</v>
      </c>
    </row>
    <row r="79" spans="1:3" s="123" customFormat="1" ht="11.1" customHeight="1" x14ac:dyDescent="0.2">
      <c r="A79" s="169" t="s">
        <v>179</v>
      </c>
      <c r="B79" s="159"/>
      <c r="C79" s="160"/>
    </row>
    <row r="80" spans="1:3" ht="11.1" hidden="1" customHeight="1" x14ac:dyDescent="0.2">
      <c r="A80" s="167" t="s">
        <v>180</v>
      </c>
      <c r="B80" s="126"/>
      <c r="C80" s="127"/>
    </row>
    <row r="81" spans="1:3" ht="11.1" hidden="1" customHeight="1" x14ac:dyDescent="0.2">
      <c r="A81" s="146" t="s">
        <v>181</v>
      </c>
      <c r="B81" s="126"/>
      <c r="C81" s="127"/>
    </row>
    <row r="82" spans="1:3" ht="11.1" hidden="1" customHeight="1" x14ac:dyDescent="0.2">
      <c r="A82" s="146" t="s">
        <v>182</v>
      </c>
      <c r="B82" s="126"/>
      <c r="C82" s="127"/>
    </row>
    <row r="83" spans="1:3" ht="11.1" customHeight="1" x14ac:dyDescent="0.2">
      <c r="A83" s="167" t="s">
        <v>183</v>
      </c>
      <c r="B83" s="126">
        <v>2949</v>
      </c>
      <c r="C83" s="127">
        <v>2949</v>
      </c>
    </row>
    <row r="84" spans="1:3" ht="11.1" customHeight="1" x14ac:dyDescent="0.2">
      <c r="A84" s="169" t="s">
        <v>172</v>
      </c>
      <c r="B84" s="129">
        <f>SUM(B80:B83)</f>
        <v>2949</v>
      </c>
      <c r="C84" s="130">
        <f>SUM(C80:C83)</f>
        <v>2949</v>
      </c>
    </row>
    <row r="85" spans="1:3" s="123" customFormat="1" ht="11.1" customHeight="1" x14ac:dyDescent="0.2">
      <c r="A85" s="180" t="s">
        <v>184</v>
      </c>
      <c r="B85" s="159"/>
      <c r="C85" s="160"/>
    </row>
    <row r="86" spans="1:3" ht="11.1" customHeight="1" x14ac:dyDescent="0.2">
      <c r="A86" s="175" t="s">
        <v>185</v>
      </c>
      <c r="B86" s="126">
        <v>8709</v>
      </c>
      <c r="C86" s="127">
        <v>8709</v>
      </c>
    </row>
    <row r="87" spans="1:3" ht="17.25" customHeight="1" x14ac:dyDescent="0.2">
      <c r="A87" s="175" t="s">
        <v>186</v>
      </c>
      <c r="B87" s="126">
        <v>-871</v>
      </c>
      <c r="C87" s="127"/>
    </row>
    <row r="88" spans="1:3" ht="11.1" customHeight="1" x14ac:dyDescent="0.2">
      <c r="A88" s="169" t="s">
        <v>187</v>
      </c>
      <c r="B88" s="155">
        <f>SUM(B86:B87)</f>
        <v>7838</v>
      </c>
      <c r="C88" s="156">
        <f>SUM(C86:C87)</f>
        <v>8709</v>
      </c>
    </row>
    <row r="89" spans="1:3" s="123" customFormat="1" ht="11.1" customHeight="1" x14ac:dyDescent="0.2">
      <c r="A89" s="181" t="s">
        <v>188</v>
      </c>
      <c r="B89" s="157">
        <f>IF(ОПР!B69&gt;0,ОПР!B69,ОПР!B34-ОПР!B65-ОПР!B67-ОПР!B68)</f>
        <v>-40</v>
      </c>
      <c r="C89" s="158">
        <f>IF(ОПР!C69&gt;0,ОПР!C69,ОПР!C34-ОПР!C65-ОПР!C67-ОПР!C68)</f>
        <v>-871</v>
      </c>
    </row>
    <row r="90" spans="1:3" ht="11.1" customHeight="1" x14ac:dyDescent="0.2">
      <c r="A90" s="166" t="s">
        <v>189</v>
      </c>
      <c r="B90" s="155">
        <f>B76+B77+B78+B84+B88+B89</f>
        <v>11386</v>
      </c>
      <c r="C90" s="155">
        <f>C76+C77+C78+C84+C88+C89</f>
        <v>11426</v>
      </c>
    </row>
    <row r="91" spans="1:3" s="123" customFormat="1" ht="11.1" customHeight="1" x14ac:dyDescent="0.2">
      <c r="A91" s="180" t="s">
        <v>190</v>
      </c>
      <c r="B91" s="159"/>
      <c r="C91" s="160"/>
    </row>
    <row r="92" spans="1:3" ht="11.1" hidden="1" customHeight="1" x14ac:dyDescent="0.2">
      <c r="A92" s="174" t="s">
        <v>191</v>
      </c>
      <c r="B92" s="126"/>
      <c r="C92" s="127"/>
    </row>
    <row r="93" spans="1:3" ht="11.1" customHeight="1" x14ac:dyDescent="0.2">
      <c r="A93" s="174" t="s">
        <v>192</v>
      </c>
      <c r="B93" s="126">
        <v>24</v>
      </c>
      <c r="C93" s="127">
        <v>24</v>
      </c>
    </row>
    <row r="94" spans="1:3" ht="11.1" customHeight="1" x14ac:dyDescent="0.2">
      <c r="A94" s="167" t="s">
        <v>193</v>
      </c>
      <c r="B94" s="131">
        <v>24</v>
      </c>
      <c r="C94" s="132">
        <v>24</v>
      </c>
    </row>
    <row r="95" spans="1:3" ht="11.1" hidden="1" customHeight="1" x14ac:dyDescent="0.2">
      <c r="A95" s="174" t="s">
        <v>194</v>
      </c>
      <c r="B95" s="131"/>
      <c r="C95" s="132"/>
    </row>
    <row r="96" spans="1:3" s="123" customFormat="1" ht="11.1" customHeight="1" x14ac:dyDescent="0.2">
      <c r="A96" s="180" t="s">
        <v>152</v>
      </c>
      <c r="B96" s="177">
        <f>B92+B93+B95</f>
        <v>24</v>
      </c>
      <c r="C96" s="178">
        <f>C92+C93+C95</f>
        <v>24</v>
      </c>
    </row>
    <row r="97" spans="1:3" s="123" customFormat="1" ht="11.1" customHeight="1" x14ac:dyDescent="0.2">
      <c r="A97" s="181" t="s">
        <v>195</v>
      </c>
      <c r="B97" s="159"/>
      <c r="C97" s="160"/>
    </row>
    <row r="98" spans="1:3" ht="11.1" hidden="1" customHeight="1" x14ac:dyDescent="0.2">
      <c r="A98" s="174" t="s">
        <v>196</v>
      </c>
      <c r="B98" s="129">
        <f>SUM(B99:B100)</f>
        <v>0</v>
      </c>
      <c r="C98" s="130">
        <f>SUM(C99:C100)</f>
        <v>0</v>
      </c>
    </row>
    <row r="99" spans="1:3" ht="11.1" hidden="1" customHeight="1" x14ac:dyDescent="0.2">
      <c r="A99" s="174" t="s">
        <v>202</v>
      </c>
      <c r="B99" s="131"/>
      <c r="C99" s="132"/>
    </row>
    <row r="100" spans="1:3" ht="11.1" hidden="1" customHeight="1" x14ac:dyDescent="0.2">
      <c r="A100" s="175" t="s">
        <v>201</v>
      </c>
      <c r="B100" s="131"/>
      <c r="C100" s="132"/>
    </row>
    <row r="101" spans="1:3" ht="11.1" customHeight="1" x14ac:dyDescent="0.2">
      <c r="A101" s="175" t="s">
        <v>197</v>
      </c>
      <c r="B101" s="129">
        <f>SUM(B102:B103)</f>
        <v>206</v>
      </c>
      <c r="C101" s="130">
        <f>SUM(C102:C103)</f>
        <v>250</v>
      </c>
    </row>
    <row r="102" spans="1:3" ht="11.1" customHeight="1" x14ac:dyDescent="0.2">
      <c r="A102" s="174" t="s">
        <v>202</v>
      </c>
      <c r="B102" s="128">
        <v>0</v>
      </c>
      <c r="C102" s="132">
        <v>88</v>
      </c>
    </row>
    <row r="103" spans="1:3" ht="11.1" customHeight="1" x14ac:dyDescent="0.2">
      <c r="A103" s="175" t="s">
        <v>201</v>
      </c>
      <c r="B103" s="131">
        <v>206</v>
      </c>
      <c r="C103" s="132">
        <v>162</v>
      </c>
    </row>
    <row r="104" spans="1:3" ht="11.1" customHeight="1" x14ac:dyDescent="0.2">
      <c r="A104" s="175" t="s">
        <v>289</v>
      </c>
      <c r="B104" s="129">
        <f>SUM(B105:B106)</f>
        <v>52</v>
      </c>
      <c r="C104" s="130">
        <f>SUM(C105:C106)</f>
        <v>52</v>
      </c>
    </row>
    <row r="105" spans="1:3" ht="11.1" customHeight="1" x14ac:dyDescent="0.2">
      <c r="A105" s="174" t="s">
        <v>202</v>
      </c>
      <c r="B105" s="131">
        <v>52</v>
      </c>
      <c r="C105" s="132">
        <v>52</v>
      </c>
    </row>
    <row r="106" spans="1:3" ht="11.1" hidden="1" customHeight="1" x14ac:dyDescent="0.2">
      <c r="A106" s="175" t="s">
        <v>201</v>
      </c>
      <c r="B106" s="131"/>
      <c r="C106" s="132"/>
    </row>
    <row r="107" spans="1:3" ht="11.1" customHeight="1" x14ac:dyDescent="0.2">
      <c r="A107" s="175" t="s">
        <v>198</v>
      </c>
      <c r="B107" s="129">
        <f>SUM(B108:B109)</f>
        <v>76</v>
      </c>
      <c r="C107" s="130">
        <f>SUM(C108:C109)</f>
        <v>47</v>
      </c>
    </row>
    <row r="108" spans="1:3" ht="11.1" customHeight="1" x14ac:dyDescent="0.2">
      <c r="A108" s="174" t="s">
        <v>202</v>
      </c>
      <c r="B108" s="131">
        <v>76</v>
      </c>
      <c r="C108" s="132">
        <v>47</v>
      </c>
    </row>
    <row r="109" spans="1:3" ht="11.25" hidden="1" customHeight="1" x14ac:dyDescent="0.2">
      <c r="A109" s="175" t="s">
        <v>201</v>
      </c>
      <c r="B109" s="131"/>
      <c r="C109" s="132"/>
    </row>
    <row r="110" spans="1:3" ht="10.5" hidden="1" customHeight="1" x14ac:dyDescent="0.2">
      <c r="A110" s="174" t="s">
        <v>199</v>
      </c>
      <c r="B110" s="129">
        <f>SUM(B111:B112)</f>
        <v>0</v>
      </c>
      <c r="C110" s="130">
        <f>SUM(C111:C112)</f>
        <v>0</v>
      </c>
    </row>
    <row r="111" spans="1:3" ht="11.1" hidden="1" customHeight="1" x14ac:dyDescent="0.2">
      <c r="A111" s="174" t="s">
        <v>202</v>
      </c>
      <c r="B111" s="131"/>
      <c r="C111" s="132"/>
    </row>
    <row r="112" spans="1:3" ht="11.1" hidden="1" customHeight="1" x14ac:dyDescent="0.2">
      <c r="A112" s="175" t="s">
        <v>201</v>
      </c>
      <c r="B112" s="131"/>
      <c r="C112" s="132"/>
    </row>
    <row r="113" spans="1:3" ht="11.1" customHeight="1" x14ac:dyDescent="0.2">
      <c r="A113" s="174" t="s">
        <v>200</v>
      </c>
      <c r="B113" s="129">
        <f>SUM(B114:B115)</f>
        <v>0</v>
      </c>
      <c r="C113" s="130">
        <f>SUM(C114:C115)</f>
        <v>3</v>
      </c>
    </row>
    <row r="114" spans="1:3" ht="11.1" customHeight="1" x14ac:dyDescent="0.2">
      <c r="A114" s="174" t="s">
        <v>202</v>
      </c>
      <c r="B114" s="131">
        <v>0</v>
      </c>
      <c r="C114" s="132">
        <v>3</v>
      </c>
    </row>
    <row r="115" spans="1:3" ht="11.1" hidden="1" customHeight="1" x14ac:dyDescent="0.2">
      <c r="A115" s="175" t="s">
        <v>201</v>
      </c>
      <c r="B115" s="131"/>
      <c r="C115" s="132"/>
    </row>
    <row r="116" spans="1:3" ht="11.1" hidden="1" customHeight="1" x14ac:dyDescent="0.2">
      <c r="A116" s="174" t="s">
        <v>290</v>
      </c>
      <c r="B116" s="129">
        <f>SUM(B117:B118)</f>
        <v>0</v>
      </c>
      <c r="C116" s="130">
        <f>SUM(C117:C118)</f>
        <v>0</v>
      </c>
    </row>
    <row r="117" spans="1:3" ht="11.1" hidden="1" customHeight="1" x14ac:dyDescent="0.2">
      <c r="A117" s="174" t="s">
        <v>202</v>
      </c>
      <c r="B117" s="131"/>
      <c r="C117" s="132"/>
    </row>
    <row r="118" spans="1:3" ht="11.1" hidden="1" customHeight="1" x14ac:dyDescent="0.2">
      <c r="A118" s="175" t="s">
        <v>201</v>
      </c>
      <c r="B118" s="131"/>
      <c r="C118" s="132"/>
    </row>
    <row r="119" spans="1:3" ht="11.1" customHeight="1" x14ac:dyDescent="0.2">
      <c r="A119" s="175" t="s">
        <v>212</v>
      </c>
      <c r="B119" s="129">
        <v>101</v>
      </c>
      <c r="C119" s="130">
        <f>SUM(C120:C121)</f>
        <v>56</v>
      </c>
    </row>
    <row r="120" spans="1:3" ht="11.1" customHeight="1" x14ac:dyDescent="0.2">
      <c r="A120" s="174" t="s">
        <v>202</v>
      </c>
      <c r="B120" s="131">
        <v>98</v>
      </c>
      <c r="C120" s="132">
        <v>53</v>
      </c>
    </row>
    <row r="121" spans="1:3" ht="11.1" customHeight="1" x14ac:dyDescent="0.2">
      <c r="A121" s="175" t="s">
        <v>201</v>
      </c>
      <c r="B121" s="131">
        <f>+B124+B127+B130</f>
        <v>3</v>
      </c>
      <c r="C121" s="132">
        <v>3</v>
      </c>
    </row>
    <row r="122" spans="1:3" ht="11.1" customHeight="1" x14ac:dyDescent="0.2">
      <c r="A122" s="174" t="s">
        <v>203</v>
      </c>
      <c r="B122" s="129">
        <f>SUM(B123:B124)</f>
        <v>13</v>
      </c>
      <c r="C122" s="130">
        <f>SUM(C123:C124)</f>
        <v>15</v>
      </c>
    </row>
    <row r="123" spans="1:3" ht="11.1" customHeight="1" x14ac:dyDescent="0.2">
      <c r="A123" s="174" t="s">
        <v>202</v>
      </c>
      <c r="B123" s="131">
        <v>10</v>
      </c>
      <c r="C123" s="132">
        <v>12</v>
      </c>
    </row>
    <row r="124" spans="1:3" ht="11.1" customHeight="1" x14ac:dyDescent="0.2">
      <c r="A124" s="175" t="s">
        <v>201</v>
      </c>
      <c r="B124" s="131">
        <v>3</v>
      </c>
      <c r="C124" s="132">
        <v>3</v>
      </c>
    </row>
    <row r="125" spans="1:3" ht="11.1" customHeight="1" x14ac:dyDescent="0.2">
      <c r="A125" s="174" t="s">
        <v>204</v>
      </c>
      <c r="B125" s="129">
        <f>SUM(B126:B127)</f>
        <v>5</v>
      </c>
      <c r="C125" s="130">
        <v>6</v>
      </c>
    </row>
    <row r="126" spans="1:3" ht="11.1" customHeight="1" x14ac:dyDescent="0.2">
      <c r="A126" s="174" t="s">
        <v>202</v>
      </c>
      <c r="B126" s="131">
        <v>5</v>
      </c>
      <c r="C126" s="132">
        <v>6</v>
      </c>
    </row>
    <row r="127" spans="1:3" ht="11.1" hidden="1" customHeight="1" x14ac:dyDescent="0.2">
      <c r="A127" s="175" t="s">
        <v>201</v>
      </c>
      <c r="B127" s="131"/>
      <c r="C127" s="132"/>
    </row>
    <row r="128" spans="1:3" ht="11.1" customHeight="1" x14ac:dyDescent="0.2">
      <c r="A128" s="174" t="s">
        <v>205</v>
      </c>
      <c r="B128" s="129">
        <f>SUM(B129:B130)</f>
        <v>17</v>
      </c>
      <c r="C128" s="130">
        <v>29</v>
      </c>
    </row>
    <row r="129" spans="1:3" ht="11.1" customHeight="1" x14ac:dyDescent="0.2">
      <c r="A129" s="174" t="s">
        <v>202</v>
      </c>
      <c r="B129" s="131">
        <v>17</v>
      </c>
      <c r="C129" s="132">
        <v>29</v>
      </c>
    </row>
    <row r="130" spans="1:3" ht="11.1" hidden="1" customHeight="1" x14ac:dyDescent="0.2">
      <c r="A130" s="175" t="s">
        <v>201</v>
      </c>
      <c r="B130" s="131"/>
      <c r="C130" s="132"/>
    </row>
    <row r="131" spans="1:3" s="123" customFormat="1" ht="11.1" customHeight="1" x14ac:dyDescent="0.2">
      <c r="A131" s="180" t="s">
        <v>206</v>
      </c>
      <c r="B131" s="177">
        <f t="shared" ref="B131:C133" si="0">B98+B101+B104+B107+B110+B113+B116+B119</f>
        <v>435</v>
      </c>
      <c r="C131" s="178">
        <f t="shared" si="0"/>
        <v>408</v>
      </c>
    </row>
    <row r="132" spans="1:3" ht="11.1" customHeight="1" x14ac:dyDescent="0.2">
      <c r="A132" s="174" t="s">
        <v>202</v>
      </c>
      <c r="B132" s="177">
        <f>B99+B103+B105+B108+B111+B114+B117+B120</f>
        <v>432</v>
      </c>
      <c r="C132" s="178">
        <f t="shared" si="0"/>
        <v>243</v>
      </c>
    </row>
    <row r="133" spans="1:3" ht="11.1" customHeight="1" x14ac:dyDescent="0.2">
      <c r="A133" s="175" t="s">
        <v>201</v>
      </c>
      <c r="B133" s="177">
        <f>B100+B103+B106+B109+B112+B115+B118+B121</f>
        <v>209</v>
      </c>
      <c r="C133" s="178">
        <f t="shared" si="0"/>
        <v>165</v>
      </c>
    </row>
    <row r="134" spans="1:3" s="123" customFormat="1" ht="11.1" hidden="1" customHeight="1" x14ac:dyDescent="0.2">
      <c r="A134" s="181" t="s">
        <v>207</v>
      </c>
      <c r="B134" s="129">
        <f>SUM(B135:B136)</f>
        <v>0</v>
      </c>
      <c r="C134" s="130">
        <f>SUM(C135:C136)</f>
        <v>0</v>
      </c>
    </row>
    <row r="135" spans="1:3" ht="11.1" hidden="1" customHeight="1" x14ac:dyDescent="0.2">
      <c r="A135" s="179" t="s">
        <v>208</v>
      </c>
      <c r="B135" s="231"/>
      <c r="C135" s="232"/>
    </row>
    <row r="136" spans="1:3" ht="11.1" hidden="1" customHeight="1" x14ac:dyDescent="0.2">
      <c r="A136" s="179" t="s">
        <v>209</v>
      </c>
      <c r="B136" s="231"/>
      <c r="C136" s="232"/>
    </row>
    <row r="137" spans="1:3" s="123" customFormat="1" ht="12.75" customHeight="1" thickBot="1" x14ac:dyDescent="0.25">
      <c r="A137" s="196" t="s">
        <v>210</v>
      </c>
      <c r="B137" s="197">
        <f>B90+B96+B131+B134</f>
        <v>11845</v>
      </c>
      <c r="C137" s="198">
        <f>C90+C96+C131+C134</f>
        <v>11858</v>
      </c>
    </row>
    <row r="138" spans="1:3" ht="11.1" customHeight="1" x14ac:dyDescent="0.2">
      <c r="B138" s="199">
        <f>IF(B137-B70=0,,"РАЗЛИКА МЕЖДУ АКТИВ И ПАСИВ")</f>
        <v>0</v>
      </c>
      <c r="C138" s="199">
        <f>IF(C137-C70=0,,"РАЗЛИКА МЕЖДУ АКТИВ И ПАСИВ")</f>
        <v>0</v>
      </c>
    </row>
    <row r="139" spans="1:3" ht="11.1" customHeight="1" x14ac:dyDescent="0.2">
      <c r="A139" s="183" t="s">
        <v>57</v>
      </c>
      <c r="B139" s="306">
        <f>Титул!B9</f>
        <v>42936</v>
      </c>
      <c r="C139" s="306"/>
    </row>
    <row r="141" spans="1:3" ht="11.1" customHeight="1" x14ac:dyDescent="0.2">
      <c r="A141" s="184" t="s">
        <v>20</v>
      </c>
    </row>
    <row r="142" spans="1:3" ht="11.1" customHeight="1" x14ac:dyDescent="0.2">
      <c r="A142" s="185" t="str">
        <f>Титул!B5</f>
        <v>ГАЛИНА ИВАНОВА</v>
      </c>
    </row>
    <row r="143" spans="1:3" ht="11.1" customHeight="1" x14ac:dyDescent="0.2">
      <c r="A143" s="184" t="s">
        <v>22</v>
      </c>
    </row>
    <row r="144" spans="1:3" ht="11.1" customHeight="1" x14ac:dyDescent="0.2">
      <c r="A144" s="185" t="str">
        <f>Титул!B6</f>
        <v>ХАЛИНА МАЛЕЦКА - ПЕЙЧЕВА</v>
      </c>
    </row>
    <row r="145" spans="1:1" ht="11.1" customHeight="1" x14ac:dyDescent="0.2">
      <c r="A145" s="254"/>
    </row>
    <row r="146" spans="1:1" ht="11.1" customHeight="1" x14ac:dyDescent="0.2">
      <c r="A146" s="185">
        <f>Титул!B7</f>
        <v>0</v>
      </c>
    </row>
  </sheetData>
  <dataConsolidate/>
  <mergeCells count="12">
    <mergeCell ref="B1:C1"/>
    <mergeCell ref="B4:C4"/>
    <mergeCell ref="B5:C5"/>
    <mergeCell ref="A7:A8"/>
    <mergeCell ref="B6:C6"/>
    <mergeCell ref="B7:C7"/>
    <mergeCell ref="B2:C2"/>
    <mergeCell ref="B72:C72"/>
    <mergeCell ref="B73:C73"/>
    <mergeCell ref="B139:C139"/>
    <mergeCell ref="B3:C3"/>
    <mergeCell ref="A73:A74"/>
  </mergeCells>
  <phoneticPr fontId="6" type="noConversion"/>
  <printOptions horizontalCentered="1" verticalCentered="1"/>
  <pageMargins left="0.51181102362204722" right="0.47244094488188981" top="0.27559055118110237" bottom="0.27559055118110237" header="0.27559055118110237" footer="0.23622047244094491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41"/>
  <sheetViews>
    <sheetView showGridLines="0" showZeros="0" zoomScaleNormal="100" workbookViewId="0">
      <selection activeCell="L29" sqref="L29"/>
    </sheetView>
  </sheetViews>
  <sheetFormatPr defaultRowHeight="11.1" customHeight="1" x14ac:dyDescent="0.2"/>
  <cols>
    <col min="1" max="1" width="47.42578125" style="1" customWidth="1"/>
    <col min="2" max="3" width="8.28515625" style="1" customWidth="1"/>
    <col min="4" max="4" width="8.7109375" style="1" customWidth="1"/>
    <col min="5" max="5" width="8.28515625" style="1" customWidth="1"/>
    <col min="6" max="7" width="7.85546875" style="1" customWidth="1"/>
    <col min="8" max="9" width="8.28515625" style="1" customWidth="1"/>
    <col min="10" max="10" width="9.5703125" style="1" customWidth="1"/>
    <col min="11" max="12" width="8.28515625" style="1" customWidth="1"/>
    <col min="13" max="19" width="9.140625" style="1"/>
    <col min="20" max="20" width="4.42578125" style="1" customWidth="1"/>
    <col min="21" max="21" width="0.28515625" style="1" hidden="1" customWidth="1"/>
    <col min="22" max="22" width="9.140625" style="1"/>
    <col min="23" max="23" width="8.85546875" style="1" customWidth="1"/>
    <col min="24" max="16384" width="9.140625" style="1"/>
  </cols>
  <sheetData>
    <row r="1" spans="1:24" s="56" customFormat="1" ht="12" customHeight="1" x14ac:dyDescent="0.2">
      <c r="A1" s="85" t="str">
        <f>Титул!B1</f>
        <v xml:space="preserve">"ТРАКИЯ - РМ" ЕООД </v>
      </c>
      <c r="B1" s="350" t="s">
        <v>53</v>
      </c>
      <c r="C1" s="350"/>
      <c r="D1" s="350"/>
      <c r="E1" s="350"/>
      <c r="F1" s="350"/>
      <c r="G1" s="350"/>
      <c r="H1" s="350"/>
      <c r="I1" s="350"/>
      <c r="J1" s="348" t="s">
        <v>213</v>
      </c>
      <c r="K1" s="348"/>
      <c r="L1" s="348"/>
    </row>
    <row r="2" spans="1:24" s="56" customFormat="1" ht="12" customHeight="1" x14ac:dyDescent="0.2">
      <c r="A2" s="85" t="str">
        <f>Титул!B2</f>
        <v xml:space="preserve">гр. Пловдив - ул."Братя Бъкстон" №136 </v>
      </c>
      <c r="B2" s="351" t="s">
        <v>56</v>
      </c>
      <c r="C2" s="351"/>
      <c r="D2" s="351"/>
      <c r="E2" s="351"/>
      <c r="F2" s="351"/>
      <c r="G2" s="351"/>
      <c r="H2" s="351"/>
      <c r="I2" s="351"/>
      <c r="J2" s="348" t="s">
        <v>70</v>
      </c>
      <c r="K2" s="348"/>
      <c r="L2" s="348"/>
    </row>
    <row r="3" spans="1:24" s="56" customFormat="1" ht="12" customHeight="1" x14ac:dyDescent="0.2">
      <c r="A3" s="85" t="str">
        <f>Титул!B3</f>
        <v>Булстат: 115 010 446</v>
      </c>
      <c r="B3" s="351" t="s">
        <v>44</v>
      </c>
      <c r="C3" s="352"/>
      <c r="D3" s="352"/>
      <c r="E3" s="352"/>
      <c r="F3" s="352"/>
      <c r="G3" s="352"/>
      <c r="H3" s="352"/>
      <c r="I3" s="352"/>
      <c r="J3" s="349"/>
      <c r="K3" s="349"/>
      <c r="L3" s="349"/>
    </row>
    <row r="4" spans="1:24" s="56" customFormat="1" ht="12" customHeight="1" x14ac:dyDescent="0.2">
      <c r="A4" s="85">
        <f>Титул!B4</f>
        <v>0</v>
      </c>
      <c r="B4" s="353">
        <f>Титул!B8</f>
        <v>42916</v>
      </c>
      <c r="C4" s="354"/>
      <c r="D4" s="354"/>
      <c r="E4" s="354"/>
      <c r="F4" s="354"/>
      <c r="G4" s="354"/>
      <c r="H4" s="354"/>
      <c r="I4" s="354"/>
      <c r="J4" s="349"/>
      <c r="K4" s="349"/>
      <c r="L4" s="349"/>
    </row>
    <row r="5" spans="1:24" s="56" customFormat="1" ht="12" customHeight="1" thickBot="1" x14ac:dyDescent="0.2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 t="s">
        <v>12</v>
      </c>
      <c r="P5" s="236"/>
      <c r="Q5" s="237"/>
      <c r="R5" s="237"/>
      <c r="S5" s="237"/>
      <c r="T5" s="237"/>
      <c r="U5" s="237"/>
      <c r="V5" s="237"/>
      <c r="W5" s="237"/>
      <c r="X5" s="237"/>
    </row>
    <row r="6" spans="1:24" s="56" customFormat="1" ht="12" customHeight="1" x14ac:dyDescent="0.2">
      <c r="A6" s="315" t="s">
        <v>3</v>
      </c>
      <c r="B6" s="330" t="s">
        <v>214</v>
      </c>
      <c r="C6" s="324" t="s">
        <v>215</v>
      </c>
      <c r="D6" s="318" t="s">
        <v>216</v>
      </c>
      <c r="E6" s="332" t="s">
        <v>221</v>
      </c>
      <c r="F6" s="332"/>
      <c r="G6" s="332"/>
      <c r="H6" s="332"/>
      <c r="I6" s="318" t="s">
        <v>222</v>
      </c>
      <c r="J6" s="319"/>
      <c r="K6" s="324" t="s">
        <v>225</v>
      </c>
      <c r="L6" s="327" t="s">
        <v>11</v>
      </c>
      <c r="P6" s="338"/>
      <c r="Q6" s="338"/>
      <c r="R6" s="338"/>
      <c r="S6" s="338"/>
      <c r="T6" s="338"/>
      <c r="U6" s="338"/>
      <c r="V6" s="344"/>
      <c r="W6" s="345"/>
      <c r="X6" s="345"/>
    </row>
    <row r="7" spans="1:24" s="56" customFormat="1" ht="12" customHeight="1" x14ac:dyDescent="0.2">
      <c r="A7" s="316"/>
      <c r="B7" s="331"/>
      <c r="C7" s="333"/>
      <c r="D7" s="335"/>
      <c r="E7" s="331" t="s">
        <v>217</v>
      </c>
      <c r="F7" s="331" t="s">
        <v>218</v>
      </c>
      <c r="G7" s="341" t="s">
        <v>219</v>
      </c>
      <c r="H7" s="331" t="s">
        <v>220</v>
      </c>
      <c r="I7" s="320"/>
      <c r="J7" s="321"/>
      <c r="K7" s="325"/>
      <c r="L7" s="328"/>
      <c r="P7" s="344"/>
      <c r="Q7" s="345"/>
      <c r="R7" s="345"/>
      <c r="S7" s="345"/>
      <c r="T7" s="345"/>
      <c r="U7" s="345"/>
      <c r="V7" s="239"/>
      <c r="W7" s="239"/>
      <c r="X7" s="239"/>
    </row>
    <row r="8" spans="1:24" s="56" customFormat="1" ht="12" customHeight="1" x14ac:dyDescent="0.2">
      <c r="A8" s="316"/>
      <c r="B8" s="331"/>
      <c r="C8" s="333"/>
      <c r="D8" s="335"/>
      <c r="E8" s="331"/>
      <c r="F8" s="331"/>
      <c r="G8" s="341"/>
      <c r="H8" s="331"/>
      <c r="I8" s="320"/>
      <c r="J8" s="321"/>
      <c r="K8" s="325"/>
      <c r="L8" s="328"/>
      <c r="P8" s="346"/>
      <c r="Q8" s="338"/>
      <c r="R8" s="338"/>
      <c r="S8" s="338"/>
      <c r="T8" s="338"/>
      <c r="U8" s="338"/>
      <c r="V8" s="240"/>
      <c r="W8" s="240"/>
      <c r="X8" s="240"/>
    </row>
    <row r="9" spans="1:24" s="56" customFormat="1" ht="12" customHeight="1" x14ac:dyDescent="0.2">
      <c r="A9" s="316"/>
      <c r="B9" s="331"/>
      <c r="C9" s="333"/>
      <c r="D9" s="335"/>
      <c r="E9" s="331"/>
      <c r="F9" s="331"/>
      <c r="G9" s="341"/>
      <c r="H9" s="331"/>
      <c r="I9" s="322"/>
      <c r="J9" s="323"/>
      <c r="K9" s="325"/>
      <c r="L9" s="328"/>
      <c r="P9" s="240"/>
      <c r="Q9" s="240"/>
      <c r="R9" s="240"/>
      <c r="S9" s="240"/>
      <c r="T9" s="240"/>
      <c r="U9" s="240"/>
      <c r="V9" s="240"/>
      <c r="W9" s="240"/>
      <c r="X9" s="240"/>
    </row>
    <row r="10" spans="1:24" s="56" customFormat="1" ht="12" customHeight="1" x14ac:dyDescent="0.2">
      <c r="A10" s="316"/>
      <c r="B10" s="331"/>
      <c r="C10" s="333"/>
      <c r="D10" s="335"/>
      <c r="E10" s="331"/>
      <c r="F10" s="331"/>
      <c r="G10" s="341"/>
      <c r="H10" s="331"/>
      <c r="I10" s="337" t="s">
        <v>223</v>
      </c>
      <c r="J10" s="337" t="s">
        <v>224</v>
      </c>
      <c r="K10" s="325"/>
      <c r="L10" s="328"/>
      <c r="P10" s="240"/>
      <c r="Q10" s="240"/>
      <c r="R10" s="240"/>
      <c r="S10" s="240"/>
      <c r="T10" s="240"/>
      <c r="U10" s="240"/>
      <c r="V10" s="240"/>
      <c r="W10" s="240"/>
      <c r="X10" s="240"/>
    </row>
    <row r="11" spans="1:24" s="56" customFormat="1" ht="23.25" customHeight="1" x14ac:dyDescent="0.2">
      <c r="A11" s="317"/>
      <c r="B11" s="331"/>
      <c r="C11" s="334"/>
      <c r="D11" s="336"/>
      <c r="E11" s="331"/>
      <c r="F11" s="331"/>
      <c r="G11" s="341"/>
      <c r="H11" s="331"/>
      <c r="I11" s="326"/>
      <c r="J11" s="326"/>
      <c r="K11" s="326"/>
      <c r="L11" s="329"/>
      <c r="P11" s="338"/>
      <c r="Q11" s="338"/>
      <c r="R11" s="338"/>
      <c r="S11" s="338"/>
      <c r="T11" s="338"/>
      <c r="U11" s="338"/>
      <c r="V11" s="240"/>
      <c r="W11" s="240"/>
      <c r="X11" s="240"/>
    </row>
    <row r="12" spans="1:24" s="56" customFormat="1" ht="11.25" x14ac:dyDescent="0.2">
      <c r="A12" s="117" t="s">
        <v>226</v>
      </c>
      <c r="B12" s="274">
        <f>'1. БАЛ.'!C76</f>
        <v>504</v>
      </c>
      <c r="C12" s="274">
        <f>'1. БАЛ.'!C77</f>
        <v>0</v>
      </c>
      <c r="D12" s="274">
        <f>'1. БАЛ.'!C78</f>
        <v>135</v>
      </c>
      <c r="E12" s="274">
        <f>'1. БАЛ.'!C80</f>
        <v>0</v>
      </c>
      <c r="F12" s="274">
        <f>'1. БАЛ.'!C81</f>
        <v>0</v>
      </c>
      <c r="G12" s="275">
        <f>'1. БАЛ.'!C82</f>
        <v>0</v>
      </c>
      <c r="H12" s="275">
        <f>'1. БАЛ.'!C83</f>
        <v>2949</v>
      </c>
      <c r="I12" s="276">
        <f>+'1. БАЛ.'!C86</f>
        <v>8709</v>
      </c>
      <c r="J12" s="276">
        <f>+'1. БАЛ.'!C87</f>
        <v>0</v>
      </c>
      <c r="K12" s="274">
        <f>+'1. БАЛ.'!C89</f>
        <v>-871</v>
      </c>
      <c r="L12" s="277">
        <f>SUM(B12:K12)</f>
        <v>11426</v>
      </c>
      <c r="P12" s="343"/>
      <c r="Q12" s="338"/>
      <c r="R12" s="338"/>
      <c r="S12" s="338"/>
      <c r="T12" s="338"/>
      <c r="U12" s="338"/>
      <c r="V12" s="240"/>
      <c r="W12" s="242"/>
      <c r="X12" s="240"/>
    </row>
    <row r="13" spans="1:24" s="10" customFormat="1" ht="11.25" hidden="1" x14ac:dyDescent="0.2">
      <c r="A13" s="37" t="s">
        <v>227</v>
      </c>
      <c r="B13" s="36"/>
      <c r="C13" s="36"/>
      <c r="D13" s="36"/>
      <c r="E13" s="36"/>
      <c r="F13" s="36"/>
      <c r="G13" s="36"/>
      <c r="H13" s="36"/>
      <c r="I13" s="36"/>
      <c r="J13" s="15"/>
      <c r="K13" s="15"/>
      <c r="L13" s="277">
        <f>SUM(B13:K13)</f>
        <v>0</v>
      </c>
      <c r="P13" s="12"/>
      <c r="Q13" s="13"/>
      <c r="R13" s="13"/>
      <c r="S13" s="13"/>
      <c r="T13" s="13"/>
      <c r="U13" s="13"/>
      <c r="V13" s="13"/>
      <c r="W13" s="12"/>
      <c r="X13" s="13"/>
    </row>
    <row r="14" spans="1:24" ht="12.75" customHeight="1" x14ac:dyDescent="0.2">
      <c r="A14" s="42" t="s">
        <v>228</v>
      </c>
      <c r="B14" s="15"/>
      <c r="C14" s="15"/>
      <c r="D14" s="15"/>
      <c r="E14" s="15"/>
      <c r="F14" s="15"/>
      <c r="G14" s="278"/>
      <c r="H14" s="278"/>
      <c r="I14" s="279"/>
      <c r="J14" s="15"/>
      <c r="K14" s="15"/>
      <c r="L14" s="277">
        <f>SUM(B14:K14)</f>
        <v>0</v>
      </c>
      <c r="P14" s="339"/>
      <c r="Q14" s="340"/>
      <c r="R14" s="340"/>
      <c r="S14" s="340"/>
      <c r="T14" s="340"/>
      <c r="U14" s="340"/>
      <c r="V14" s="2"/>
      <c r="W14" s="3"/>
      <c r="X14" s="2"/>
    </row>
    <row r="15" spans="1:24" s="56" customFormat="1" ht="12" customHeight="1" x14ac:dyDescent="0.2">
      <c r="A15" s="243" t="s">
        <v>229</v>
      </c>
      <c r="B15" s="274">
        <f>SUM(B12:B14)</f>
        <v>504</v>
      </c>
      <c r="C15" s="274">
        <f t="shared" ref="C15:J15" si="0">SUM(C12:C14)</f>
        <v>0</v>
      </c>
      <c r="D15" s="274">
        <f t="shared" si="0"/>
        <v>135</v>
      </c>
      <c r="E15" s="274">
        <f t="shared" si="0"/>
        <v>0</v>
      </c>
      <c r="F15" s="274">
        <f t="shared" si="0"/>
        <v>0</v>
      </c>
      <c r="G15" s="274">
        <f t="shared" si="0"/>
        <v>0</v>
      </c>
      <c r="H15" s="274">
        <f t="shared" si="0"/>
        <v>2949</v>
      </c>
      <c r="I15" s="274">
        <f t="shared" si="0"/>
        <v>8709</v>
      </c>
      <c r="J15" s="274">
        <f t="shared" si="0"/>
        <v>0</v>
      </c>
      <c r="K15" s="274">
        <v>-871</v>
      </c>
      <c r="L15" s="277">
        <f>SUM(B15:K15)</f>
        <v>11426</v>
      </c>
      <c r="P15" s="342"/>
      <c r="Q15" s="338"/>
      <c r="R15" s="338"/>
      <c r="S15" s="338"/>
      <c r="T15" s="338"/>
      <c r="U15" s="338"/>
      <c r="V15" s="240"/>
      <c r="W15" s="242"/>
      <c r="X15" s="240"/>
    </row>
    <row r="16" spans="1:24" s="56" customFormat="1" ht="12" customHeight="1" x14ac:dyDescent="0.2">
      <c r="A16" s="244" t="s">
        <v>230</v>
      </c>
      <c r="B16" s="276">
        <f t="shared" ref="B16:H16" si="1">+B17+B18</f>
        <v>0</v>
      </c>
      <c r="C16" s="276">
        <f t="shared" si="1"/>
        <v>0</v>
      </c>
      <c r="D16" s="276">
        <f t="shared" si="1"/>
        <v>0</v>
      </c>
      <c r="E16" s="276">
        <f t="shared" si="1"/>
        <v>0</v>
      </c>
      <c r="F16" s="276">
        <f t="shared" si="1"/>
        <v>0</v>
      </c>
      <c r="G16" s="276">
        <f t="shared" si="1"/>
        <v>0</v>
      </c>
      <c r="H16" s="276">
        <f t="shared" si="1"/>
        <v>0</v>
      </c>
      <c r="I16" s="276">
        <f>+I17+I18</f>
        <v>0</v>
      </c>
      <c r="J16" s="276"/>
      <c r="K16" s="276">
        <f>K17+K18</f>
        <v>0</v>
      </c>
      <c r="L16" s="277">
        <f t="shared" ref="L16:L28" si="2">SUM(B16:K16)</f>
        <v>0</v>
      </c>
      <c r="P16" s="342"/>
      <c r="Q16" s="338"/>
      <c r="R16" s="338"/>
      <c r="S16" s="338"/>
      <c r="T16" s="338"/>
      <c r="U16" s="338"/>
      <c r="V16" s="240"/>
      <c r="W16" s="240"/>
      <c r="X16" s="240"/>
    </row>
    <row r="17" spans="1:24" ht="12" customHeight="1" x14ac:dyDescent="0.2">
      <c r="A17" s="37" t="s">
        <v>231</v>
      </c>
      <c r="B17" s="36"/>
      <c r="C17" s="279"/>
      <c r="D17" s="279"/>
      <c r="E17" s="36"/>
      <c r="F17" s="36"/>
      <c r="G17" s="36"/>
      <c r="H17" s="36"/>
      <c r="I17" s="36"/>
      <c r="J17" s="15"/>
      <c r="K17" s="15"/>
      <c r="L17" s="277">
        <f t="shared" si="2"/>
        <v>0</v>
      </c>
      <c r="P17" s="339"/>
      <c r="Q17" s="340"/>
      <c r="R17" s="340"/>
      <c r="S17" s="340"/>
      <c r="T17" s="340"/>
      <c r="U17" s="340"/>
      <c r="V17" s="2"/>
      <c r="W17" s="2"/>
      <c r="X17" s="2"/>
    </row>
    <row r="18" spans="1:24" ht="11.25" customHeight="1" x14ac:dyDescent="0.2">
      <c r="A18" s="37" t="s">
        <v>232</v>
      </c>
      <c r="B18" s="279"/>
      <c r="C18" s="279"/>
      <c r="D18" s="279"/>
      <c r="E18" s="279"/>
      <c r="F18" s="279"/>
      <c r="G18" s="279"/>
      <c r="H18" s="279"/>
      <c r="I18" s="22"/>
      <c r="J18" s="15"/>
      <c r="K18" s="15"/>
      <c r="L18" s="277">
        <f t="shared" si="2"/>
        <v>0</v>
      </c>
      <c r="P18" s="339"/>
      <c r="Q18" s="340"/>
      <c r="R18" s="340"/>
      <c r="S18" s="340"/>
      <c r="T18" s="340"/>
      <c r="U18" s="340"/>
      <c r="V18" s="4"/>
      <c r="W18" s="2"/>
      <c r="X18" s="2"/>
    </row>
    <row r="19" spans="1:24" s="56" customFormat="1" ht="12" customHeight="1" x14ac:dyDescent="0.2">
      <c r="A19" s="243" t="s">
        <v>233</v>
      </c>
      <c r="B19" s="15"/>
      <c r="C19" s="15"/>
      <c r="D19" s="15"/>
      <c r="E19" s="15"/>
      <c r="F19" s="15"/>
      <c r="G19" s="15"/>
      <c r="H19" s="15"/>
      <c r="I19" s="15"/>
      <c r="J19" s="15"/>
      <c r="K19" s="280">
        <f>+'1. БАЛ.'!B89</f>
        <v>-40</v>
      </c>
      <c r="L19" s="277">
        <f t="shared" si="2"/>
        <v>-40</v>
      </c>
      <c r="P19" s="343"/>
      <c r="Q19" s="338"/>
      <c r="R19" s="338"/>
      <c r="S19" s="338"/>
      <c r="T19" s="338"/>
      <c r="U19" s="338"/>
      <c r="V19" s="240"/>
      <c r="W19" s="240"/>
      <c r="X19" s="240"/>
    </row>
    <row r="20" spans="1:24" s="10" customFormat="1" ht="11.25" x14ac:dyDescent="0.2">
      <c r="A20" s="37" t="s">
        <v>241</v>
      </c>
      <c r="B20" s="279"/>
      <c r="C20" s="15"/>
      <c r="D20" s="15"/>
      <c r="E20" s="279"/>
      <c r="F20" s="279"/>
      <c r="G20" s="279"/>
      <c r="H20" s="279"/>
      <c r="I20" s="36"/>
      <c r="J20" s="15"/>
      <c r="K20" s="15"/>
      <c r="L20" s="277">
        <f t="shared" si="2"/>
        <v>0</v>
      </c>
      <c r="P20" s="12"/>
      <c r="Q20" s="13"/>
      <c r="R20" s="13"/>
      <c r="S20" s="13"/>
      <c r="T20" s="13"/>
      <c r="U20" s="13"/>
      <c r="V20" s="13"/>
      <c r="W20" s="13"/>
      <c r="X20" s="13"/>
    </row>
    <row r="21" spans="1:24" ht="12" customHeight="1" x14ac:dyDescent="0.2">
      <c r="A21" s="42" t="s">
        <v>234</v>
      </c>
      <c r="B21" s="15"/>
      <c r="C21" s="15"/>
      <c r="D21" s="15"/>
      <c r="E21" s="15"/>
      <c r="F21" s="15"/>
      <c r="G21" s="15"/>
      <c r="H21" s="15"/>
      <c r="I21" s="278"/>
      <c r="J21" s="15"/>
      <c r="K21" s="15"/>
      <c r="L21" s="277">
        <f t="shared" si="2"/>
        <v>0</v>
      </c>
      <c r="P21" s="5"/>
      <c r="Q21" s="6"/>
      <c r="R21" s="6"/>
      <c r="S21" s="6"/>
      <c r="T21" s="6"/>
      <c r="U21" s="6"/>
      <c r="V21" s="2"/>
      <c r="W21" s="2"/>
      <c r="X21" s="2"/>
    </row>
    <row r="22" spans="1:24" ht="12" customHeight="1" x14ac:dyDescent="0.2">
      <c r="A22" s="42" t="s">
        <v>235</v>
      </c>
      <c r="B22" s="279"/>
      <c r="C22" s="15"/>
      <c r="D22" s="15"/>
      <c r="E22" s="279"/>
      <c r="F22" s="279"/>
      <c r="G22" s="279"/>
      <c r="H22" s="279"/>
      <c r="I22" s="281"/>
      <c r="J22" s="281">
        <v>-871</v>
      </c>
      <c r="K22" s="15">
        <v>871</v>
      </c>
      <c r="L22" s="277">
        <f t="shared" si="2"/>
        <v>0</v>
      </c>
      <c r="P22" s="339"/>
      <c r="Q22" s="340"/>
      <c r="R22" s="340"/>
      <c r="S22" s="340"/>
      <c r="T22" s="340"/>
      <c r="U22" s="340"/>
      <c r="V22" s="2"/>
      <c r="W22" s="2"/>
      <c r="X22" s="2"/>
    </row>
    <row r="23" spans="1:24" s="62" customFormat="1" ht="11.25" hidden="1" x14ac:dyDescent="0.2">
      <c r="A23" s="245" t="s">
        <v>236</v>
      </c>
      <c r="B23" s="276">
        <f t="shared" ref="B23:J23" si="3">+B24+B25</f>
        <v>0</v>
      </c>
      <c r="C23" s="276">
        <f t="shared" si="3"/>
        <v>0</v>
      </c>
      <c r="D23" s="276">
        <f t="shared" si="3"/>
        <v>0</v>
      </c>
      <c r="E23" s="276">
        <f t="shared" si="3"/>
        <v>0</v>
      </c>
      <c r="F23" s="276">
        <f t="shared" si="3"/>
        <v>0</v>
      </c>
      <c r="G23" s="276">
        <f t="shared" si="3"/>
        <v>0</v>
      </c>
      <c r="H23" s="276">
        <f t="shared" si="3"/>
        <v>0</v>
      </c>
      <c r="I23" s="276">
        <f t="shared" si="3"/>
        <v>0</v>
      </c>
      <c r="J23" s="276">
        <f t="shared" si="3"/>
        <v>0</v>
      </c>
      <c r="K23" s="276">
        <f>K24+K25</f>
        <v>0</v>
      </c>
      <c r="L23" s="277">
        <f>SUM(B23:K23)</f>
        <v>0</v>
      </c>
      <c r="P23" s="241"/>
      <c r="Q23" s="238"/>
      <c r="R23" s="238"/>
      <c r="S23" s="238"/>
      <c r="T23" s="238"/>
      <c r="U23" s="238"/>
      <c r="V23" s="238"/>
      <c r="W23" s="238"/>
      <c r="X23" s="238"/>
    </row>
    <row r="24" spans="1:24" ht="12" hidden="1" customHeight="1" x14ac:dyDescent="0.2">
      <c r="A24" s="42" t="s">
        <v>231</v>
      </c>
      <c r="B24" s="15"/>
      <c r="C24" s="15"/>
      <c r="D24" s="15"/>
      <c r="E24" s="15"/>
      <c r="F24" s="15"/>
      <c r="G24" s="15"/>
      <c r="H24" s="15"/>
      <c r="I24" s="279"/>
      <c r="J24" s="279"/>
      <c r="K24" s="15"/>
      <c r="L24" s="277">
        <f t="shared" si="2"/>
        <v>0</v>
      </c>
      <c r="P24" s="3"/>
      <c r="Q24" s="2"/>
      <c r="R24" s="2"/>
      <c r="S24" s="2"/>
      <c r="T24" s="2"/>
      <c r="U24" s="2"/>
      <c r="V24" s="2"/>
      <c r="W24" s="2"/>
      <c r="X24" s="2"/>
    </row>
    <row r="25" spans="1:24" ht="12" hidden="1" customHeight="1" x14ac:dyDescent="0.2">
      <c r="A25" s="42" t="s">
        <v>232</v>
      </c>
      <c r="B25" s="15"/>
      <c r="C25" s="15"/>
      <c r="D25" s="15">
        <v>0</v>
      </c>
      <c r="E25" s="15"/>
      <c r="F25" s="15"/>
      <c r="G25" s="15"/>
      <c r="H25" s="15"/>
      <c r="I25" s="278">
        <v>0</v>
      </c>
      <c r="J25" s="278"/>
      <c r="K25" s="15"/>
      <c r="L25" s="277">
        <f t="shared" si="2"/>
        <v>0</v>
      </c>
      <c r="P25" s="339"/>
      <c r="Q25" s="340"/>
      <c r="R25" s="340"/>
      <c r="S25" s="340"/>
      <c r="T25" s="340"/>
      <c r="U25" s="340"/>
      <c r="V25" s="2"/>
      <c r="W25" s="2"/>
      <c r="X25" s="2"/>
    </row>
    <row r="26" spans="1:24" s="10" customFormat="1" ht="11.25" x14ac:dyDescent="0.2">
      <c r="A26" s="37" t="s">
        <v>237</v>
      </c>
      <c r="B26" s="36"/>
      <c r="C26" s="36"/>
      <c r="D26" s="36"/>
      <c r="E26" s="36"/>
      <c r="F26" s="36"/>
      <c r="G26" s="36"/>
      <c r="H26" s="36"/>
      <c r="I26" s="36"/>
      <c r="J26" s="36"/>
      <c r="K26" s="15"/>
      <c r="L26" s="277">
        <f t="shared" si="2"/>
        <v>0</v>
      </c>
      <c r="P26" s="9"/>
      <c r="Q26" s="8"/>
      <c r="R26" s="8"/>
      <c r="S26" s="8"/>
      <c r="T26" s="8"/>
      <c r="U26" s="8"/>
      <c r="V26" s="13"/>
      <c r="W26" s="13"/>
      <c r="X26" s="13"/>
    </row>
    <row r="27" spans="1:24" s="56" customFormat="1" ht="12" customHeight="1" x14ac:dyDescent="0.2">
      <c r="A27" s="244" t="s">
        <v>238</v>
      </c>
      <c r="B27" s="276">
        <f t="shared" ref="B27:K27" si="4">+B15+B16+B19+B20+B22+B23+B26</f>
        <v>504</v>
      </c>
      <c r="C27" s="276">
        <f t="shared" si="4"/>
        <v>0</v>
      </c>
      <c r="D27" s="276">
        <f t="shared" si="4"/>
        <v>135</v>
      </c>
      <c r="E27" s="276">
        <f t="shared" si="4"/>
        <v>0</v>
      </c>
      <c r="F27" s="276">
        <f t="shared" si="4"/>
        <v>0</v>
      </c>
      <c r="G27" s="276">
        <f t="shared" si="4"/>
        <v>0</v>
      </c>
      <c r="H27" s="276">
        <f t="shared" si="4"/>
        <v>2949</v>
      </c>
      <c r="I27" s="276">
        <f t="shared" si="4"/>
        <v>8709</v>
      </c>
      <c r="J27" s="276">
        <f t="shared" si="4"/>
        <v>-871</v>
      </c>
      <c r="K27" s="276">
        <f t="shared" si="4"/>
        <v>-40</v>
      </c>
      <c r="L27" s="277">
        <f>SUM(B27:K27)</f>
        <v>11386</v>
      </c>
      <c r="P27" s="342"/>
      <c r="Q27" s="338"/>
      <c r="R27" s="338"/>
      <c r="S27" s="338"/>
      <c r="T27" s="338"/>
      <c r="U27" s="338"/>
      <c r="V27" s="240"/>
      <c r="W27" s="240"/>
      <c r="X27" s="240"/>
    </row>
    <row r="28" spans="1:24" ht="22.5" hidden="1" x14ac:dyDescent="0.2">
      <c r="A28" s="37" t="s">
        <v>239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277">
        <f t="shared" si="2"/>
        <v>0</v>
      </c>
      <c r="P28" s="347"/>
      <c r="Q28" s="340"/>
      <c r="R28" s="340"/>
      <c r="S28" s="340"/>
      <c r="T28" s="340"/>
      <c r="U28" s="340"/>
      <c r="V28" s="2"/>
      <c r="W28" s="2"/>
      <c r="X28" s="2"/>
    </row>
    <row r="29" spans="1:24" s="62" customFormat="1" ht="23.25" thickBot="1" x14ac:dyDescent="0.25">
      <c r="A29" s="246" t="s">
        <v>240</v>
      </c>
      <c r="B29" s="282">
        <f>IF(((B27+B28)='1. БАЛ.'!B76),(B27+B28))</f>
        <v>504</v>
      </c>
      <c r="C29" s="282">
        <f>IF(((C27+C28)='1. БАЛ.'!B77),(C27+C28))</f>
        <v>0</v>
      </c>
      <c r="D29" s="282">
        <f>IF(((D27+D28)='1. БАЛ.'!B78),(D27+D28))</f>
        <v>135</v>
      </c>
      <c r="E29" s="282">
        <f>IF(((E27+E28)='1. БАЛ.'!B80),(E27+E28))</f>
        <v>0</v>
      </c>
      <c r="F29" s="282">
        <f>IF(((F27+F28)='1. БАЛ.'!B81),(F27+F28))</f>
        <v>0</v>
      </c>
      <c r="G29" s="282">
        <f>IF(((G27+G28)='1. БАЛ.'!B82),(G27+G28))</f>
        <v>0</v>
      </c>
      <c r="H29" s="282">
        <f>IF(((H27+H28)='1. БАЛ.'!B83),(H27+H28))</f>
        <v>2949</v>
      </c>
      <c r="I29" s="282">
        <f>IF(((I27+I28)='1. БАЛ.'!B86),(I27+I28))</f>
        <v>8709</v>
      </c>
      <c r="J29" s="282">
        <f>IF(((J27+J28)='1. БАЛ.'!B87),(J27+J28))</f>
        <v>-871</v>
      </c>
      <c r="K29" s="282">
        <f>IF(((K27+K28)='1. БАЛ.'!B89),(K27+K28))</f>
        <v>-40</v>
      </c>
      <c r="L29" s="283">
        <f>IF(L27+L28='1. БАЛ.'!B90,L27+L28,"ERR")</f>
        <v>11386</v>
      </c>
      <c r="P29" s="247"/>
      <c r="Q29" s="248"/>
      <c r="R29" s="248"/>
      <c r="S29" s="248"/>
      <c r="T29" s="248"/>
      <c r="U29" s="248"/>
      <c r="V29" s="248"/>
      <c r="W29" s="248"/>
      <c r="X29" s="248"/>
    </row>
    <row r="30" spans="1:24" s="10" customFormat="1" ht="11.25" x14ac:dyDescent="0.2">
      <c r="A30" s="52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24" s="10" customFormat="1" ht="11.25" x14ac:dyDescent="0.2">
      <c r="A31" s="53" t="s">
        <v>57</v>
      </c>
      <c r="B31" s="357">
        <f>Титул!B9</f>
        <v>42936</v>
      </c>
      <c r="C31" s="357"/>
      <c r="D31" s="45"/>
      <c r="E31" s="358" t="s">
        <v>20</v>
      </c>
      <c r="F31" s="358"/>
      <c r="G31" s="45"/>
      <c r="H31" s="45"/>
      <c r="I31" s="45"/>
      <c r="J31" s="45"/>
      <c r="K31" s="45"/>
      <c r="L31" s="45"/>
    </row>
    <row r="32" spans="1:24" s="10" customFormat="1" ht="11.25" customHeight="1" x14ac:dyDescent="0.2">
      <c r="A32" s="52"/>
      <c r="B32" s="45"/>
      <c r="C32" s="45"/>
      <c r="D32" s="45"/>
      <c r="E32" s="45"/>
      <c r="F32" s="45"/>
      <c r="G32" s="45"/>
      <c r="H32" s="355" t="str">
        <f>Титул!B5</f>
        <v>ГАЛИНА ИВАНОВА</v>
      </c>
      <c r="I32" s="356"/>
      <c r="J32" s="356"/>
      <c r="K32" s="356"/>
      <c r="L32" s="356"/>
    </row>
    <row r="33" spans="1:12" s="10" customFormat="1" ht="11.25" x14ac:dyDescent="0.2">
      <c r="A33" s="52"/>
      <c r="B33" s="45"/>
      <c r="C33" s="45"/>
      <c r="D33" s="45"/>
      <c r="E33" s="45"/>
      <c r="F33" s="45"/>
      <c r="G33" s="45"/>
      <c r="H33" s="47"/>
      <c r="I33" s="47"/>
      <c r="J33" s="47"/>
      <c r="K33" s="47"/>
      <c r="L33" s="45"/>
    </row>
    <row r="34" spans="1:12" s="10" customFormat="1" ht="11.25" x14ac:dyDescent="0.2">
      <c r="A34" s="52"/>
      <c r="B34" s="45"/>
      <c r="C34" s="45"/>
      <c r="D34" s="45"/>
      <c r="E34" s="45"/>
      <c r="F34" s="45"/>
      <c r="G34" s="45"/>
      <c r="H34" s="47"/>
      <c r="I34" s="47"/>
      <c r="J34" s="47"/>
      <c r="K34" s="47"/>
      <c r="L34" s="45"/>
    </row>
    <row r="35" spans="1:12" s="10" customFormat="1" ht="11.25" x14ac:dyDescent="0.2">
      <c r="A35" s="52"/>
      <c r="B35" s="45"/>
      <c r="C35" s="45"/>
      <c r="D35" s="45"/>
      <c r="E35" s="358" t="s">
        <v>22</v>
      </c>
      <c r="F35" s="358"/>
      <c r="G35" s="45"/>
      <c r="H35" s="45"/>
      <c r="I35" s="45"/>
      <c r="J35" s="45"/>
      <c r="K35" s="45"/>
      <c r="L35" s="45"/>
    </row>
    <row r="36" spans="1:12" ht="11.1" customHeight="1" x14ac:dyDescent="0.2">
      <c r="A36" s="10"/>
      <c r="B36" s="10"/>
      <c r="C36" s="10"/>
      <c r="D36" s="10"/>
      <c r="E36" s="10"/>
      <c r="F36" s="10"/>
      <c r="G36" s="10"/>
      <c r="H36" s="355" t="str">
        <f>Титул!B6</f>
        <v>ХАЛИНА МАЛЕЦКА - ПЕЙЧЕВА</v>
      </c>
      <c r="I36" s="356"/>
      <c r="J36" s="356"/>
      <c r="K36" s="356"/>
      <c r="L36" s="356"/>
    </row>
    <row r="37" spans="1:12" ht="11.1" customHeight="1" x14ac:dyDescent="0.2">
      <c r="A37" s="10"/>
      <c r="B37" s="10"/>
      <c r="C37" s="10"/>
      <c r="D37" s="10"/>
      <c r="E37" s="10"/>
      <c r="F37" s="10"/>
      <c r="G37" s="10"/>
      <c r="H37" s="47"/>
      <c r="I37" s="24"/>
      <c r="J37" s="24"/>
      <c r="K37" s="24"/>
      <c r="L37" s="24"/>
    </row>
    <row r="38" spans="1:12" ht="11.1" customHeight="1" x14ac:dyDescent="0.2">
      <c r="A38" s="10"/>
      <c r="B38" s="10"/>
      <c r="C38" s="10"/>
      <c r="D38" s="10"/>
      <c r="E38" s="10"/>
      <c r="F38" s="10"/>
      <c r="G38" s="10"/>
      <c r="H38" s="47"/>
      <c r="I38" s="47"/>
      <c r="J38" s="47"/>
      <c r="K38" s="47"/>
      <c r="L38" s="10"/>
    </row>
    <row r="39" spans="1:12" ht="11.1" customHeight="1" x14ac:dyDescent="0.2">
      <c r="A39" s="10"/>
      <c r="B39" s="358"/>
      <c r="C39" s="356"/>
      <c r="D39" s="356"/>
      <c r="E39" s="356"/>
      <c r="F39" s="356"/>
      <c r="G39" s="45"/>
      <c r="H39" s="47"/>
      <c r="I39" s="47"/>
      <c r="J39" s="47"/>
      <c r="K39" s="47"/>
      <c r="L39" s="10"/>
    </row>
    <row r="40" spans="1:12" ht="11.1" customHeight="1" x14ac:dyDescent="0.2">
      <c r="A40" s="10"/>
      <c r="B40" s="10"/>
      <c r="C40" s="10"/>
      <c r="D40" s="10"/>
      <c r="E40" s="45"/>
      <c r="F40" s="45"/>
      <c r="G40" s="45"/>
      <c r="H40" s="355">
        <f>Титул!B7</f>
        <v>0</v>
      </c>
      <c r="I40" s="356"/>
      <c r="J40" s="356"/>
      <c r="K40" s="356"/>
      <c r="L40" s="356"/>
    </row>
    <row r="41" spans="1:12" ht="11.1" customHeight="1" x14ac:dyDescent="0.2">
      <c r="A41" s="10"/>
      <c r="B41" s="10"/>
      <c r="C41" s="10"/>
      <c r="D41" s="10"/>
      <c r="E41" s="45"/>
      <c r="F41" s="45"/>
      <c r="G41" s="45"/>
      <c r="H41" s="47"/>
      <c r="I41" s="47"/>
      <c r="J41" s="47"/>
      <c r="K41" s="47"/>
      <c r="L41" s="10"/>
    </row>
  </sheetData>
  <mergeCells count="45">
    <mergeCell ref="H40:L40"/>
    <mergeCell ref="H36:L36"/>
    <mergeCell ref="B31:C31"/>
    <mergeCell ref="E31:F31"/>
    <mergeCell ref="E35:F35"/>
    <mergeCell ref="H32:L32"/>
    <mergeCell ref="B39:F39"/>
    <mergeCell ref="J1:L1"/>
    <mergeCell ref="J3:L3"/>
    <mergeCell ref="J4:L4"/>
    <mergeCell ref="B1:I1"/>
    <mergeCell ref="J2:L2"/>
    <mergeCell ref="B3:I3"/>
    <mergeCell ref="B4:I4"/>
    <mergeCell ref="B2:I2"/>
    <mergeCell ref="P6:U6"/>
    <mergeCell ref="V6:X6"/>
    <mergeCell ref="P7:U7"/>
    <mergeCell ref="P8:U8"/>
    <mergeCell ref="P28:U28"/>
    <mergeCell ref="P27:U27"/>
    <mergeCell ref="P25:U25"/>
    <mergeCell ref="P16:U16"/>
    <mergeCell ref="P22:U22"/>
    <mergeCell ref="P17:U17"/>
    <mergeCell ref="P18:U18"/>
    <mergeCell ref="P19:U19"/>
    <mergeCell ref="P11:U11"/>
    <mergeCell ref="P14:U14"/>
    <mergeCell ref="G7:G11"/>
    <mergeCell ref="H7:H11"/>
    <mergeCell ref="P15:U15"/>
    <mergeCell ref="P12:U12"/>
    <mergeCell ref="A6:A11"/>
    <mergeCell ref="I6:J9"/>
    <mergeCell ref="K6:K11"/>
    <mergeCell ref="L6:L11"/>
    <mergeCell ref="B6:B11"/>
    <mergeCell ref="E6:H6"/>
    <mergeCell ref="C6:C11"/>
    <mergeCell ref="D6:D11"/>
    <mergeCell ref="I10:I11"/>
    <mergeCell ref="J10:J11"/>
    <mergeCell ref="E7:E11"/>
    <mergeCell ref="F7:F11"/>
  </mergeCells>
  <phoneticPr fontId="6" type="noConversion"/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95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3"/>
  <sheetViews>
    <sheetView showGridLines="0" showZeros="0" topLeftCell="A4" zoomScaleNormal="120" workbookViewId="0">
      <selection activeCell="I18" sqref="I18"/>
    </sheetView>
  </sheetViews>
  <sheetFormatPr defaultRowHeight="11.1" customHeight="1" x14ac:dyDescent="0.2"/>
  <cols>
    <col min="1" max="1" width="44.140625" style="56" customWidth="1"/>
    <col min="2" max="2" width="7.140625" style="56" hidden="1" customWidth="1"/>
    <col min="3" max="3" width="9.7109375" style="56" hidden="1" customWidth="1"/>
    <col min="4" max="4" width="9.140625" style="56"/>
    <col min="5" max="5" width="8.42578125" style="56" customWidth="1"/>
    <col min="6" max="6" width="9" style="56" customWidth="1"/>
    <col min="7" max="7" width="9.140625" style="56"/>
    <col min="8" max="8" width="8.42578125" style="56" customWidth="1"/>
    <col min="9" max="9" width="9.42578125" style="56" customWidth="1"/>
    <col min="10" max="10" width="8.5703125" style="56" customWidth="1"/>
    <col min="11" max="16384" width="9.140625" style="56"/>
  </cols>
  <sheetData>
    <row r="1" spans="1:13" ht="12.75" customHeight="1" x14ac:dyDescent="0.2">
      <c r="A1" s="224" t="str">
        <f>Титул!B1</f>
        <v xml:space="preserve">"ТРАКИЯ - РМ" ЕООД </v>
      </c>
      <c r="B1" s="46"/>
      <c r="C1" s="46"/>
      <c r="D1" s="350" t="s">
        <v>64</v>
      </c>
      <c r="E1" s="350"/>
      <c r="F1" s="350"/>
      <c r="G1" s="350"/>
      <c r="H1" s="367" t="s">
        <v>0</v>
      </c>
      <c r="I1" s="356"/>
    </row>
    <row r="2" spans="1:13" ht="12.75" customHeight="1" x14ac:dyDescent="0.2">
      <c r="A2" s="57" t="str">
        <f>Титул!B2</f>
        <v xml:space="preserve">гр. Пловдив - ул."Братя Бъкстон" №136 </v>
      </c>
      <c r="B2" s="58"/>
      <c r="C2" s="58"/>
      <c r="D2" s="351" t="s">
        <v>62</v>
      </c>
      <c r="E2" s="351"/>
      <c r="F2" s="351"/>
      <c r="G2" s="351"/>
      <c r="H2" s="367" t="s">
        <v>242</v>
      </c>
      <c r="I2" s="356"/>
    </row>
    <row r="3" spans="1:13" ht="12.75" customHeight="1" x14ac:dyDescent="0.2">
      <c r="A3" s="55" t="str">
        <f>Титул!B3</f>
        <v>Булстат: 115 010 446</v>
      </c>
      <c r="B3" s="11"/>
      <c r="C3" s="11"/>
      <c r="D3" s="350" t="s">
        <v>63</v>
      </c>
      <c r="E3" s="350"/>
      <c r="F3" s="350"/>
      <c r="G3" s="350"/>
      <c r="H3" s="44"/>
      <c r="I3" s="44"/>
    </row>
    <row r="4" spans="1:13" ht="12.75" customHeight="1" x14ac:dyDescent="0.2">
      <c r="A4" s="55">
        <f>Титул!B4</f>
        <v>0</v>
      </c>
      <c r="B4" s="11"/>
      <c r="C4" s="51"/>
      <c r="D4" s="350" t="s">
        <v>44</v>
      </c>
      <c r="E4" s="350"/>
      <c r="F4" s="350"/>
      <c r="G4" s="350"/>
      <c r="H4" s="11"/>
      <c r="I4" s="11"/>
    </row>
    <row r="5" spans="1:13" ht="12.75" customHeight="1" x14ac:dyDescent="0.2">
      <c r="A5" s="28"/>
      <c r="B5" s="11"/>
      <c r="C5" s="51"/>
      <c r="D5" s="364">
        <f>Титул!B8</f>
        <v>42916</v>
      </c>
      <c r="E5" s="364"/>
      <c r="F5" s="364"/>
      <c r="G5" s="364"/>
      <c r="H5" s="11"/>
      <c r="I5" s="11"/>
    </row>
    <row r="6" spans="1:13" ht="12.75" customHeight="1" thickBot="1" x14ac:dyDescent="0.25">
      <c r="A6" s="59"/>
      <c r="B6" s="60"/>
      <c r="C6" s="60"/>
      <c r="D6" s="60"/>
      <c r="E6" s="60"/>
      <c r="F6" s="60"/>
      <c r="G6" s="60"/>
      <c r="H6" s="61"/>
      <c r="I6" s="83" t="s">
        <v>13</v>
      </c>
      <c r="K6" s="62"/>
      <c r="L6" s="62"/>
      <c r="M6" s="62"/>
    </row>
    <row r="7" spans="1:13" ht="12.75" customHeight="1" x14ac:dyDescent="0.2">
      <c r="A7" s="362" t="s">
        <v>5</v>
      </c>
      <c r="B7" s="63"/>
      <c r="C7" s="63"/>
      <c r="D7" s="365" t="s">
        <v>4</v>
      </c>
      <c r="E7" s="365"/>
      <c r="F7" s="365"/>
      <c r="G7" s="365" t="s">
        <v>14</v>
      </c>
      <c r="H7" s="365"/>
      <c r="I7" s="366"/>
    </row>
    <row r="8" spans="1:13" ht="12.75" customHeight="1" x14ac:dyDescent="0.2">
      <c r="A8" s="363"/>
      <c r="B8" s="64"/>
      <c r="C8" s="64"/>
      <c r="D8" s="65" t="s">
        <v>6</v>
      </c>
      <c r="E8" s="65" t="s">
        <v>7</v>
      </c>
      <c r="F8" s="65" t="s">
        <v>8</v>
      </c>
      <c r="G8" s="65" t="s">
        <v>6</v>
      </c>
      <c r="H8" s="65" t="s">
        <v>7</v>
      </c>
      <c r="I8" s="66" t="s">
        <v>8</v>
      </c>
    </row>
    <row r="9" spans="1:13" ht="12.75" customHeight="1" x14ac:dyDescent="0.2">
      <c r="A9" s="67" t="s">
        <v>58</v>
      </c>
      <c r="B9" s="68"/>
      <c r="C9" s="68"/>
      <c r="D9" s="29"/>
      <c r="E9" s="29"/>
      <c r="F9" s="29"/>
      <c r="G9" s="29"/>
      <c r="H9" s="29"/>
      <c r="I9" s="30"/>
    </row>
    <row r="10" spans="1:13" ht="12.75" customHeight="1" x14ac:dyDescent="0.2">
      <c r="A10" s="69" t="s">
        <v>28</v>
      </c>
      <c r="B10" s="70"/>
      <c r="C10" s="70"/>
      <c r="D10" s="19">
        <v>318</v>
      </c>
      <c r="E10" s="19">
        <v>119</v>
      </c>
      <c r="F10" s="20">
        <f>D10-E10</f>
        <v>199</v>
      </c>
      <c r="G10" s="19">
        <v>1218</v>
      </c>
      <c r="H10" s="19">
        <v>673</v>
      </c>
      <c r="I10" s="21">
        <f>G10-H10</f>
        <v>545</v>
      </c>
    </row>
    <row r="11" spans="1:13" s="62" customFormat="1" ht="22.5" hidden="1" x14ac:dyDescent="0.2">
      <c r="A11" s="71" t="s">
        <v>24</v>
      </c>
      <c r="B11" s="70"/>
      <c r="C11" s="70"/>
      <c r="D11" s="19"/>
      <c r="E11" s="19"/>
      <c r="F11" s="20">
        <f t="shared" ref="F11:F34" si="0">D11-E11</f>
        <v>0</v>
      </c>
      <c r="G11" s="19"/>
      <c r="H11" s="19"/>
      <c r="I11" s="21">
        <f t="shared" ref="I11:I18" si="1">G11-H11</f>
        <v>0</v>
      </c>
    </row>
    <row r="12" spans="1:13" ht="12.75" customHeight="1" x14ac:dyDescent="0.2">
      <c r="A12" s="72" t="s">
        <v>29</v>
      </c>
      <c r="B12" s="70"/>
      <c r="C12" s="70"/>
      <c r="D12" s="19"/>
      <c r="E12" s="22">
        <v>120</v>
      </c>
      <c r="F12" s="20">
        <f t="shared" si="0"/>
        <v>-120</v>
      </c>
      <c r="G12" s="19"/>
      <c r="H12" s="22">
        <v>441</v>
      </c>
      <c r="I12" s="21">
        <f t="shared" si="1"/>
        <v>-441</v>
      </c>
    </row>
    <row r="13" spans="1:13" s="62" customFormat="1" ht="22.5" x14ac:dyDescent="0.2">
      <c r="A13" s="72" t="s">
        <v>27</v>
      </c>
      <c r="B13" s="70"/>
      <c r="C13" s="70"/>
      <c r="D13" s="19"/>
      <c r="E13" s="19"/>
      <c r="F13" s="20">
        <f t="shared" si="0"/>
        <v>0</v>
      </c>
      <c r="G13" s="19"/>
      <c r="H13" s="19"/>
      <c r="I13" s="21">
        <f t="shared" si="1"/>
        <v>0</v>
      </c>
    </row>
    <row r="14" spans="1:13" s="62" customFormat="1" ht="22.5" hidden="1" x14ac:dyDescent="0.2">
      <c r="A14" s="72" t="s">
        <v>25</v>
      </c>
      <c r="B14" s="70"/>
      <c r="C14" s="70"/>
      <c r="D14" s="19"/>
      <c r="E14" s="19"/>
      <c r="F14" s="20">
        <f t="shared" si="0"/>
        <v>0</v>
      </c>
      <c r="G14" s="19"/>
      <c r="H14" s="19"/>
      <c r="I14" s="21">
        <f t="shared" si="1"/>
        <v>0</v>
      </c>
    </row>
    <row r="15" spans="1:13" ht="12.75" customHeight="1" x14ac:dyDescent="0.2">
      <c r="A15" s="72" t="s">
        <v>30</v>
      </c>
      <c r="B15" s="70"/>
      <c r="C15" s="70"/>
      <c r="D15" s="19">
        <v>0</v>
      </c>
      <c r="E15" s="19"/>
      <c r="F15" s="20">
        <f t="shared" si="0"/>
        <v>0</v>
      </c>
      <c r="G15" s="19">
        <v>20</v>
      </c>
      <c r="H15" s="19">
        <v>147</v>
      </c>
      <c r="I15" s="21">
        <f t="shared" si="1"/>
        <v>-127</v>
      </c>
    </row>
    <row r="16" spans="1:13" ht="12.75" hidden="1" customHeight="1" x14ac:dyDescent="0.2">
      <c r="A16" s="71" t="s">
        <v>31</v>
      </c>
      <c r="B16" s="70"/>
      <c r="C16" s="70"/>
      <c r="D16" s="19"/>
      <c r="E16" s="19"/>
      <c r="F16" s="20">
        <f t="shared" si="0"/>
        <v>0</v>
      </c>
      <c r="G16" s="19"/>
      <c r="H16" s="19"/>
      <c r="I16" s="21">
        <f t="shared" si="1"/>
        <v>0</v>
      </c>
    </row>
    <row r="17" spans="1:9" ht="12.75" customHeight="1" x14ac:dyDescent="0.2">
      <c r="A17" s="71" t="s">
        <v>32</v>
      </c>
      <c r="B17" s="70"/>
      <c r="C17" s="70"/>
      <c r="D17" s="19">
        <v>69</v>
      </c>
      <c r="E17" s="19">
        <v>104</v>
      </c>
      <c r="F17" s="20">
        <f t="shared" si="0"/>
        <v>-35</v>
      </c>
      <c r="G17" s="19">
        <v>49</v>
      </c>
      <c r="H17" s="19">
        <v>10</v>
      </c>
      <c r="I17" s="21">
        <f t="shared" si="1"/>
        <v>39</v>
      </c>
    </row>
    <row r="18" spans="1:9" ht="12.75" customHeight="1" x14ac:dyDescent="0.2">
      <c r="A18" s="73" t="s">
        <v>15</v>
      </c>
      <c r="B18" s="68"/>
      <c r="C18" s="68"/>
      <c r="D18" s="16">
        <f>SUM(D10:D17)</f>
        <v>387</v>
      </c>
      <c r="E18" s="16">
        <f>SUM(E10:E17)</f>
        <v>343</v>
      </c>
      <c r="F18" s="16">
        <f>SUM(F10:F17)</f>
        <v>44</v>
      </c>
      <c r="G18" s="16">
        <f>SUM(G10:G17)</f>
        <v>1287</v>
      </c>
      <c r="H18" s="16">
        <f>SUM(H10:H17)</f>
        <v>1271</v>
      </c>
      <c r="I18" s="18">
        <f t="shared" si="1"/>
        <v>16</v>
      </c>
    </row>
    <row r="19" spans="1:9" ht="12.75" customHeight="1" x14ac:dyDescent="0.2">
      <c r="A19" s="74" t="s">
        <v>59</v>
      </c>
      <c r="B19" s="68"/>
      <c r="C19" s="68"/>
      <c r="D19" s="31"/>
      <c r="E19" s="31"/>
      <c r="F19" s="31"/>
      <c r="G19" s="31"/>
      <c r="H19" s="31"/>
      <c r="I19" s="32"/>
    </row>
    <row r="20" spans="1:9" ht="12.75" customHeight="1" x14ac:dyDescent="0.2">
      <c r="A20" s="75" t="s">
        <v>33</v>
      </c>
      <c r="B20" s="70"/>
      <c r="C20" s="70"/>
      <c r="D20" s="19">
        <v>3</v>
      </c>
      <c r="E20" s="19"/>
      <c r="F20" s="20">
        <f t="shared" si="0"/>
        <v>3</v>
      </c>
      <c r="G20" s="19"/>
      <c r="H20" s="19"/>
      <c r="I20" s="21">
        <f t="shared" ref="I20:I26" si="2">G20-H20</f>
        <v>0</v>
      </c>
    </row>
    <row r="21" spans="1:9" s="62" customFormat="1" ht="25.5" customHeight="1" x14ac:dyDescent="0.2">
      <c r="A21" s="72" t="s">
        <v>26</v>
      </c>
      <c r="B21" s="70"/>
      <c r="C21" s="70"/>
      <c r="D21" s="19"/>
      <c r="E21" s="19"/>
      <c r="F21" s="20">
        <f t="shared" si="0"/>
        <v>0</v>
      </c>
      <c r="G21" s="19"/>
      <c r="H21" s="19"/>
      <c r="I21" s="21">
        <f t="shared" si="2"/>
        <v>0</v>
      </c>
    </row>
    <row r="22" spans="1:9" s="62" customFormat="1" ht="22.5" x14ac:dyDescent="0.2">
      <c r="A22" s="71" t="s">
        <v>27</v>
      </c>
      <c r="B22" s="70"/>
      <c r="C22" s="70"/>
      <c r="D22" s="19"/>
      <c r="E22" s="19"/>
      <c r="F22" s="20">
        <f t="shared" si="0"/>
        <v>0</v>
      </c>
      <c r="G22" s="19"/>
      <c r="H22" s="19"/>
      <c r="I22" s="21">
        <f t="shared" si="2"/>
        <v>0</v>
      </c>
    </row>
    <row r="23" spans="1:9" ht="12.75" customHeight="1" x14ac:dyDescent="0.2">
      <c r="A23" s="72" t="s">
        <v>34</v>
      </c>
      <c r="B23" s="70"/>
      <c r="C23" s="70"/>
      <c r="D23" s="23"/>
      <c r="E23" s="19"/>
      <c r="F23" s="20">
        <f t="shared" si="0"/>
        <v>0</v>
      </c>
      <c r="G23" s="23"/>
      <c r="H23" s="19"/>
      <c r="I23" s="21">
        <f t="shared" si="2"/>
        <v>0</v>
      </c>
    </row>
    <row r="24" spans="1:9" s="62" customFormat="1" ht="22.5" x14ac:dyDescent="0.2">
      <c r="A24" s="72" t="s">
        <v>25</v>
      </c>
      <c r="B24" s="70"/>
      <c r="C24" s="70"/>
      <c r="D24" s="19"/>
      <c r="E24" s="19"/>
      <c r="F24" s="20">
        <f t="shared" si="0"/>
        <v>0</v>
      </c>
      <c r="G24" s="19"/>
      <c r="H24" s="19"/>
      <c r="I24" s="21">
        <f t="shared" si="2"/>
        <v>0</v>
      </c>
    </row>
    <row r="25" spans="1:9" ht="12.75" customHeight="1" x14ac:dyDescent="0.2">
      <c r="A25" s="75" t="s">
        <v>35</v>
      </c>
      <c r="B25" s="70"/>
      <c r="C25" s="70"/>
      <c r="D25" s="19"/>
      <c r="E25" s="19"/>
      <c r="F25" s="20">
        <f t="shared" si="0"/>
        <v>0</v>
      </c>
      <c r="G25" s="19"/>
      <c r="H25" s="19"/>
      <c r="I25" s="21">
        <f t="shared" si="2"/>
        <v>0</v>
      </c>
    </row>
    <row r="26" spans="1:9" ht="12.75" customHeight="1" x14ac:dyDescent="0.2">
      <c r="A26" s="74" t="s">
        <v>16</v>
      </c>
      <c r="B26" s="68"/>
      <c r="C26" s="68"/>
      <c r="D26" s="16">
        <f>SUM(D20:D25)</f>
        <v>3</v>
      </c>
      <c r="E26" s="16">
        <f>SUM(E20:E25)</f>
        <v>0</v>
      </c>
      <c r="F26" s="16">
        <f t="shared" si="0"/>
        <v>3</v>
      </c>
      <c r="G26" s="16">
        <f>SUM(G20:G25)</f>
        <v>0</v>
      </c>
      <c r="H26" s="16">
        <f>SUM(H20:H25)</f>
        <v>0</v>
      </c>
      <c r="I26" s="18">
        <f t="shared" si="2"/>
        <v>0</v>
      </c>
    </row>
    <row r="27" spans="1:9" ht="12.75" customHeight="1" x14ac:dyDescent="0.2">
      <c r="A27" s="74" t="s">
        <v>9</v>
      </c>
      <c r="B27" s="68"/>
      <c r="C27" s="68"/>
      <c r="D27" s="31"/>
      <c r="E27" s="31"/>
      <c r="F27" s="31"/>
      <c r="G27" s="31"/>
      <c r="H27" s="31"/>
      <c r="I27" s="32"/>
    </row>
    <row r="28" spans="1:9" s="62" customFormat="1" ht="22.5" hidden="1" x14ac:dyDescent="0.2">
      <c r="A28" s="72" t="s">
        <v>36</v>
      </c>
      <c r="B28" s="70"/>
      <c r="C28" s="70"/>
      <c r="D28" s="19"/>
      <c r="E28" s="19"/>
      <c r="F28" s="20">
        <f t="shared" si="0"/>
        <v>0</v>
      </c>
      <c r="G28" s="19"/>
      <c r="H28" s="19"/>
      <c r="I28" s="21">
        <f t="shared" ref="I28:I36" si="3">G28-H28</f>
        <v>0</v>
      </c>
    </row>
    <row r="29" spans="1:9" s="62" customFormat="1" ht="22.5" hidden="1" x14ac:dyDescent="0.2">
      <c r="A29" s="72" t="s">
        <v>38</v>
      </c>
      <c r="B29" s="70"/>
      <c r="C29" s="70"/>
      <c r="D29" s="19"/>
      <c r="E29" s="19"/>
      <c r="F29" s="20">
        <f t="shared" si="0"/>
        <v>0</v>
      </c>
      <c r="G29" s="19"/>
      <c r="H29" s="19"/>
      <c r="I29" s="21">
        <f t="shared" si="3"/>
        <v>0</v>
      </c>
    </row>
    <row r="30" spans="1:9" s="62" customFormat="1" ht="22.5" x14ac:dyDescent="0.2">
      <c r="A30" s="72" t="s">
        <v>39</v>
      </c>
      <c r="B30" s="76"/>
      <c r="C30" s="76"/>
      <c r="D30" s="19"/>
      <c r="E30" s="19"/>
      <c r="F30" s="20">
        <f t="shared" si="0"/>
        <v>0</v>
      </c>
      <c r="G30" s="19"/>
      <c r="H30" s="19"/>
      <c r="I30" s="21">
        <f t="shared" si="3"/>
        <v>0</v>
      </c>
    </row>
    <row r="31" spans="1:9" s="62" customFormat="1" ht="22.5" x14ac:dyDescent="0.2">
      <c r="A31" s="72" t="s">
        <v>37</v>
      </c>
      <c r="B31" s="70"/>
      <c r="C31" s="70"/>
      <c r="D31" s="19">
        <v>19</v>
      </c>
      <c r="E31" s="19">
        <v>1</v>
      </c>
      <c r="F31" s="20">
        <f t="shared" si="0"/>
        <v>18</v>
      </c>
      <c r="G31" s="19"/>
      <c r="H31" s="19">
        <v>84</v>
      </c>
      <c r="I31" s="21">
        <f t="shared" si="3"/>
        <v>-84</v>
      </c>
    </row>
    <row r="32" spans="1:9" ht="23.25" customHeight="1" x14ac:dyDescent="0.2">
      <c r="A32" s="75" t="s">
        <v>40</v>
      </c>
      <c r="B32" s="70"/>
      <c r="C32" s="70"/>
      <c r="D32" s="19"/>
      <c r="E32" s="19">
        <v>50</v>
      </c>
      <c r="F32" s="20">
        <f t="shared" si="0"/>
        <v>-50</v>
      </c>
      <c r="G32" s="19"/>
      <c r="H32" s="19">
        <v>88</v>
      </c>
      <c r="I32" s="21">
        <f t="shared" si="3"/>
        <v>-88</v>
      </c>
    </row>
    <row r="33" spans="1:9" s="62" customFormat="1" ht="22.5" hidden="1" x14ac:dyDescent="0.2">
      <c r="A33" s="72" t="s">
        <v>25</v>
      </c>
      <c r="B33" s="70"/>
      <c r="C33" s="70"/>
      <c r="D33" s="22"/>
      <c r="E33" s="22"/>
      <c r="F33" s="20">
        <f t="shared" si="0"/>
        <v>0</v>
      </c>
      <c r="G33" s="22"/>
      <c r="H33" s="22"/>
      <c r="I33" s="21">
        <f t="shared" si="3"/>
        <v>0</v>
      </c>
    </row>
    <row r="34" spans="1:9" ht="14.25" customHeight="1" x14ac:dyDescent="0.2">
      <c r="A34" s="75" t="s">
        <v>41</v>
      </c>
      <c r="B34" s="70"/>
      <c r="C34" s="70"/>
      <c r="D34" s="19"/>
      <c r="E34" s="19">
        <v>2</v>
      </c>
      <c r="F34" s="20">
        <f t="shared" si="0"/>
        <v>-2</v>
      </c>
      <c r="G34" s="19"/>
      <c r="H34" s="19"/>
      <c r="I34" s="21">
        <f t="shared" si="3"/>
        <v>0</v>
      </c>
    </row>
    <row r="35" spans="1:9" ht="12.75" customHeight="1" x14ac:dyDescent="0.2">
      <c r="A35" s="74" t="s">
        <v>17</v>
      </c>
      <c r="B35" s="68"/>
      <c r="C35" s="70"/>
      <c r="D35" s="16">
        <f>SUM(D28:D34)</f>
        <v>19</v>
      </c>
      <c r="E35" s="16">
        <f>SUM(E28:E34)</f>
        <v>53</v>
      </c>
      <c r="F35" s="16">
        <f>SUM(F28:F34)</f>
        <v>-34</v>
      </c>
      <c r="G35" s="16">
        <f>SUM(G28:G34)</f>
        <v>0</v>
      </c>
      <c r="H35" s="16">
        <f>SUM(H28:H34)</f>
        <v>172</v>
      </c>
      <c r="I35" s="18">
        <f t="shared" si="3"/>
        <v>-172</v>
      </c>
    </row>
    <row r="36" spans="1:9" ht="22.5" x14ac:dyDescent="0.2">
      <c r="A36" s="77" t="s">
        <v>60</v>
      </c>
      <c r="B36" s="68"/>
      <c r="C36" s="70"/>
      <c r="D36" s="16">
        <f>D18+D26+D35</f>
        <v>409</v>
      </c>
      <c r="E36" s="16">
        <f>E18+E26+E35</f>
        <v>396</v>
      </c>
      <c r="F36" s="16">
        <f>D36-E36</f>
        <v>13</v>
      </c>
      <c r="G36" s="16">
        <f>G18+G26+G35</f>
        <v>1287</v>
      </c>
      <c r="H36" s="16">
        <f>H18+H26+H35</f>
        <v>1443</v>
      </c>
      <c r="I36" s="18">
        <f t="shared" si="3"/>
        <v>-156</v>
      </c>
    </row>
    <row r="37" spans="1:9" ht="12.75" customHeight="1" x14ac:dyDescent="0.2">
      <c r="A37" s="74" t="s">
        <v>61</v>
      </c>
      <c r="B37" s="68"/>
      <c r="C37" s="70"/>
      <c r="D37" s="41"/>
      <c r="E37" s="41"/>
      <c r="F37" s="16">
        <f>I38</f>
        <v>95</v>
      </c>
      <c r="G37" s="41"/>
      <c r="H37" s="41"/>
      <c r="I37" s="17">
        <v>251</v>
      </c>
    </row>
    <row r="38" spans="1:9" ht="12.75" customHeight="1" thickBot="1" x14ac:dyDescent="0.25">
      <c r="A38" s="78" t="s">
        <v>10</v>
      </c>
      <c r="B38" s="79"/>
      <c r="C38" s="80"/>
      <c r="D38" s="93"/>
      <c r="E38" s="93"/>
      <c r="F38" s="38">
        <f>IF(F37+F36='1. БАЛ.'!B67,F37+F36,ERR)</f>
        <v>108</v>
      </c>
      <c r="G38" s="93"/>
      <c r="H38" s="93"/>
      <c r="I38" s="39">
        <f>IF(I37+I36='1. БАЛ.'!C67,I37+I36,ERR)</f>
        <v>95</v>
      </c>
    </row>
    <row r="40" spans="1:9" ht="11.1" customHeight="1" x14ac:dyDescent="0.2">
      <c r="A40" s="81" t="s">
        <v>57</v>
      </c>
      <c r="D40" s="368">
        <f>Титул!B9</f>
        <v>42936</v>
      </c>
      <c r="E40" s="368"/>
    </row>
    <row r="42" spans="1:9" ht="11.1" customHeight="1" x14ac:dyDescent="0.2">
      <c r="D42" s="361" t="s">
        <v>20</v>
      </c>
      <c r="E42" s="361"/>
      <c r="F42" s="359"/>
      <c r="G42" s="359"/>
      <c r="H42" s="359"/>
      <c r="I42" s="359"/>
    </row>
    <row r="43" spans="1:9" ht="11.1" customHeight="1" x14ac:dyDescent="0.2">
      <c r="D43" s="361"/>
      <c r="E43" s="361"/>
      <c r="F43" s="360" t="str">
        <f>Титул!B5</f>
        <v>ГАЛИНА ИВАНОВА</v>
      </c>
      <c r="G43" s="359"/>
      <c r="H43" s="359"/>
      <c r="I43" s="359"/>
    </row>
    <row r="44" spans="1:9" ht="11.1" customHeight="1" x14ac:dyDescent="0.2">
      <c r="D44" s="81"/>
      <c r="E44" s="81"/>
      <c r="F44" s="82"/>
      <c r="G44" s="62"/>
      <c r="H44" s="62"/>
      <c r="I44" s="62"/>
    </row>
    <row r="45" spans="1:9" ht="11.1" customHeight="1" x14ac:dyDescent="0.2">
      <c r="D45" s="361" t="s">
        <v>22</v>
      </c>
      <c r="E45" s="361"/>
      <c r="F45" s="359"/>
      <c r="G45" s="359"/>
      <c r="H45" s="359"/>
      <c r="I45" s="359"/>
    </row>
    <row r="46" spans="1:9" ht="11.1" customHeight="1" x14ac:dyDescent="0.2">
      <c r="D46" s="361"/>
      <c r="E46" s="361"/>
      <c r="F46" s="360" t="str">
        <f>Титул!B6</f>
        <v>ХАЛИНА МАЛЕЦКА - ПЕЙЧЕВА</v>
      </c>
      <c r="G46" s="359"/>
      <c r="H46" s="359"/>
      <c r="I46" s="359"/>
    </row>
    <row r="47" spans="1:9" ht="11.1" customHeight="1" x14ac:dyDescent="0.2">
      <c r="D47" s="81"/>
      <c r="E47" s="81"/>
      <c r="F47" s="82"/>
      <c r="G47" s="62"/>
      <c r="H47" s="62"/>
      <c r="I47" s="62"/>
    </row>
    <row r="48" spans="1:9" ht="11.1" customHeight="1" x14ac:dyDescent="0.2">
      <c r="A48" s="361"/>
      <c r="B48" s="356"/>
      <c r="C48" s="356"/>
      <c r="D48" s="356"/>
      <c r="E48" s="356"/>
      <c r="F48" s="359"/>
      <c r="G48" s="359"/>
      <c r="H48" s="359"/>
      <c r="I48" s="359"/>
    </row>
    <row r="49" spans="4:9" ht="11.1" customHeight="1" x14ac:dyDescent="0.2">
      <c r="D49" s="359"/>
      <c r="E49" s="359"/>
      <c r="F49" s="360">
        <f>Титул!B7</f>
        <v>0</v>
      </c>
      <c r="G49" s="359"/>
      <c r="H49" s="359"/>
      <c r="I49" s="359"/>
    </row>
    <row r="50" spans="4:9" ht="11.1" customHeight="1" x14ac:dyDescent="0.2">
      <c r="D50" s="359"/>
      <c r="E50" s="359"/>
      <c r="F50" s="359"/>
      <c r="G50" s="359"/>
      <c r="H50" s="359"/>
      <c r="I50" s="359"/>
    </row>
    <row r="51" spans="4:9" ht="11.1" customHeight="1" x14ac:dyDescent="0.2">
      <c r="D51" s="359"/>
      <c r="E51" s="359"/>
      <c r="F51" s="359"/>
      <c r="G51" s="359"/>
      <c r="H51" s="359"/>
      <c r="I51" s="359"/>
    </row>
    <row r="52" spans="4:9" ht="11.1" customHeight="1" x14ac:dyDescent="0.2">
      <c r="D52" s="359"/>
      <c r="E52" s="359"/>
      <c r="F52" s="359"/>
      <c r="G52" s="359"/>
      <c r="H52" s="359"/>
      <c r="I52" s="359"/>
    </row>
    <row r="53" spans="4:9" ht="11.1" customHeight="1" x14ac:dyDescent="0.2">
      <c r="D53" s="359"/>
      <c r="E53" s="359"/>
      <c r="F53" s="359"/>
      <c r="G53" s="359"/>
      <c r="H53" s="359"/>
      <c r="I53" s="359"/>
    </row>
  </sheetData>
  <mergeCells count="31">
    <mergeCell ref="D53:E53"/>
    <mergeCell ref="F53:I53"/>
    <mergeCell ref="H1:I1"/>
    <mergeCell ref="H2:I2"/>
    <mergeCell ref="D51:E51"/>
    <mergeCell ref="F51:I51"/>
    <mergeCell ref="D52:E52"/>
    <mergeCell ref="F52:I52"/>
    <mergeCell ref="D40:E40"/>
    <mergeCell ref="D42:E42"/>
    <mergeCell ref="D46:E46"/>
    <mergeCell ref="F46:I46"/>
    <mergeCell ref="A7:A8"/>
    <mergeCell ref="D1:G1"/>
    <mergeCell ref="D2:G2"/>
    <mergeCell ref="D3:G3"/>
    <mergeCell ref="D4:G4"/>
    <mergeCell ref="D5:G5"/>
    <mergeCell ref="D7:F7"/>
    <mergeCell ref="G7:I7"/>
    <mergeCell ref="F42:I42"/>
    <mergeCell ref="D43:E43"/>
    <mergeCell ref="F43:I43"/>
    <mergeCell ref="D45:E45"/>
    <mergeCell ref="F45:I45"/>
    <mergeCell ref="F48:I48"/>
    <mergeCell ref="D49:E49"/>
    <mergeCell ref="F49:I49"/>
    <mergeCell ref="D50:E50"/>
    <mergeCell ref="F50:I50"/>
    <mergeCell ref="A48:E48"/>
  </mergeCells>
  <phoneticPr fontId="6" type="noConversion"/>
  <printOptions horizontalCentered="1" verticalCentered="1"/>
  <pageMargins left="0.27559055118110237" right="0.27559055118110237" top="0.59055118110236227" bottom="0.59055118110236227" header="0.51181102362204722" footer="0.51181102362204722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6"/>
  <sheetViews>
    <sheetView showGridLines="0" showZeros="0" zoomScaleNormal="97" workbookViewId="0">
      <selection activeCell="F36" sqref="F36"/>
    </sheetView>
  </sheetViews>
  <sheetFormatPr defaultRowHeight="12.75" x14ac:dyDescent="0.2"/>
  <cols>
    <col min="1" max="1" width="43.7109375" customWidth="1"/>
    <col min="2" max="2" width="7.140625" customWidth="1"/>
    <col min="3" max="3" width="7.7109375" customWidth="1"/>
    <col min="4" max="4" width="7.5703125" customWidth="1"/>
    <col min="5" max="5" width="7.140625" customWidth="1"/>
    <col min="6" max="7" width="6.7109375" customWidth="1"/>
    <col min="8" max="8" width="7.85546875" bestFit="1" customWidth="1"/>
    <col min="9" max="9" width="7.140625" bestFit="1" customWidth="1"/>
    <col min="10" max="10" width="7.28515625" customWidth="1"/>
    <col min="11" max="12" width="8" customWidth="1"/>
    <col min="13" max="14" width="6.7109375" customWidth="1"/>
    <col min="16" max="16" width="7.140625" customWidth="1"/>
  </cols>
  <sheetData>
    <row r="1" spans="1:16" x14ac:dyDescent="0.2">
      <c r="A1" s="392" t="str">
        <f>Титул!B1</f>
        <v xml:space="preserve">"ТРАКИЯ - РМ" ЕООД </v>
      </c>
      <c r="B1" s="393"/>
      <c r="C1" s="350" t="s">
        <v>65</v>
      </c>
      <c r="D1" s="350"/>
      <c r="E1" s="350"/>
      <c r="F1" s="350"/>
      <c r="G1" s="350"/>
      <c r="H1" s="350"/>
      <c r="I1" s="350"/>
      <c r="J1" s="350"/>
      <c r="K1" s="350"/>
      <c r="L1" s="350"/>
      <c r="M1" s="27"/>
      <c r="N1" s="396" t="s">
        <v>245</v>
      </c>
      <c r="O1" s="397"/>
      <c r="P1" s="397"/>
    </row>
    <row r="2" spans="1:16" x14ac:dyDescent="0.2">
      <c r="A2" s="392" t="str">
        <f>Титул!B2</f>
        <v xml:space="preserve">гр. Пловдив - ул."Братя Бъкстон" №136 </v>
      </c>
      <c r="B2" s="393"/>
      <c r="C2" s="350" t="s">
        <v>247</v>
      </c>
      <c r="D2" s="350"/>
      <c r="E2" s="350"/>
      <c r="F2" s="350"/>
      <c r="G2" s="350"/>
      <c r="H2" s="350"/>
      <c r="I2" s="350"/>
      <c r="J2" s="350"/>
      <c r="K2" s="350"/>
      <c r="L2" s="350"/>
      <c r="M2" s="27"/>
      <c r="N2" s="396" t="s">
        <v>246</v>
      </c>
      <c r="O2" s="396"/>
      <c r="P2" s="396"/>
    </row>
    <row r="3" spans="1:16" x14ac:dyDescent="0.2">
      <c r="A3" s="392" t="str">
        <f>Титул!B3</f>
        <v>Булстат: 115 010 446</v>
      </c>
      <c r="B3" s="393"/>
      <c r="C3" s="350" t="s">
        <v>44</v>
      </c>
      <c r="D3" s="350"/>
      <c r="E3" s="350"/>
      <c r="F3" s="350"/>
      <c r="G3" s="350"/>
      <c r="H3" s="350"/>
      <c r="I3" s="350"/>
      <c r="J3" s="350"/>
      <c r="K3" s="350"/>
      <c r="L3" s="350"/>
      <c r="M3" s="27"/>
      <c r="N3" s="396"/>
      <c r="O3" s="396"/>
      <c r="P3" s="396"/>
    </row>
    <row r="4" spans="1:16" x14ac:dyDescent="0.2">
      <c r="A4" s="392">
        <f>Титул!B4</f>
        <v>0</v>
      </c>
      <c r="B4" s="393"/>
      <c r="C4" s="364">
        <f>Титул!B8</f>
        <v>42916</v>
      </c>
      <c r="D4" s="364"/>
      <c r="E4" s="364"/>
      <c r="F4" s="364"/>
      <c r="G4" s="364"/>
      <c r="H4" s="364"/>
      <c r="I4" s="364"/>
      <c r="J4" s="364"/>
      <c r="K4" s="364"/>
      <c r="L4" s="364"/>
      <c r="M4" s="27"/>
      <c r="N4" s="27"/>
      <c r="O4" s="27"/>
      <c r="P4" s="27"/>
    </row>
    <row r="5" spans="1:16" ht="9.75" customHeight="1" thickBot="1" x14ac:dyDescent="0.25">
      <c r="A5" s="96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375" t="s">
        <v>12</v>
      </c>
      <c r="P5" s="375"/>
    </row>
    <row r="6" spans="1:16" ht="12.75" customHeight="1" x14ac:dyDescent="0.2">
      <c r="A6" s="380" t="s">
        <v>3</v>
      </c>
      <c r="B6" s="398" t="s">
        <v>248</v>
      </c>
      <c r="C6" s="399"/>
      <c r="D6" s="399"/>
      <c r="E6" s="372"/>
      <c r="F6" s="371" t="s">
        <v>249</v>
      </c>
      <c r="G6" s="372"/>
      <c r="H6" s="379" t="s">
        <v>257</v>
      </c>
      <c r="I6" s="371" t="s">
        <v>18</v>
      </c>
      <c r="J6" s="387"/>
      <c r="K6" s="387"/>
      <c r="L6" s="388"/>
      <c r="M6" s="371" t="s">
        <v>250</v>
      </c>
      <c r="N6" s="372"/>
      <c r="O6" s="379" t="s">
        <v>261</v>
      </c>
      <c r="P6" s="401" t="s">
        <v>262</v>
      </c>
    </row>
    <row r="7" spans="1:16" x14ac:dyDescent="0.2">
      <c r="A7" s="381"/>
      <c r="B7" s="382"/>
      <c r="C7" s="400"/>
      <c r="D7" s="400"/>
      <c r="E7" s="374"/>
      <c r="F7" s="373"/>
      <c r="G7" s="374"/>
      <c r="H7" s="377"/>
      <c r="I7" s="389"/>
      <c r="J7" s="390"/>
      <c r="K7" s="390"/>
      <c r="L7" s="391"/>
      <c r="M7" s="373"/>
      <c r="N7" s="374"/>
      <c r="O7" s="377"/>
      <c r="P7" s="402"/>
    </row>
    <row r="8" spans="1:16" ht="12.75" customHeight="1" x14ac:dyDescent="0.2">
      <c r="A8" s="381"/>
      <c r="B8" s="384" t="s">
        <v>251</v>
      </c>
      <c r="C8" s="383" t="s">
        <v>252</v>
      </c>
      <c r="D8" s="376" t="s">
        <v>253</v>
      </c>
      <c r="E8" s="376" t="s">
        <v>254</v>
      </c>
      <c r="F8" s="376" t="s">
        <v>255</v>
      </c>
      <c r="G8" s="376" t="s">
        <v>256</v>
      </c>
      <c r="H8" s="377"/>
      <c r="I8" s="376" t="s">
        <v>251</v>
      </c>
      <c r="J8" s="376" t="s">
        <v>258</v>
      </c>
      <c r="K8" s="376" t="s">
        <v>259</v>
      </c>
      <c r="L8" s="376" t="s">
        <v>260</v>
      </c>
      <c r="M8" s="376" t="s">
        <v>255</v>
      </c>
      <c r="N8" s="376" t="s">
        <v>256</v>
      </c>
      <c r="O8" s="377"/>
      <c r="P8" s="402"/>
    </row>
    <row r="9" spans="1:16" x14ac:dyDescent="0.2">
      <c r="A9" s="381"/>
      <c r="B9" s="385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402"/>
    </row>
    <row r="10" spans="1:16" x14ac:dyDescent="0.2">
      <c r="A10" s="381"/>
      <c r="B10" s="385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402"/>
    </row>
    <row r="11" spans="1:16" x14ac:dyDescent="0.2">
      <c r="A11" s="382"/>
      <c r="B11" s="386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403"/>
    </row>
    <row r="12" spans="1:16" x14ac:dyDescent="0.2">
      <c r="A12" s="212"/>
      <c r="B12" s="220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94">
        <v>8</v>
      </c>
      <c r="J12" s="43">
        <v>9</v>
      </c>
      <c r="K12" s="43">
        <v>10</v>
      </c>
      <c r="L12" s="43">
        <v>11</v>
      </c>
      <c r="M12" s="43">
        <v>12</v>
      </c>
      <c r="N12" s="95">
        <v>13</v>
      </c>
      <c r="O12" s="43">
        <v>14</v>
      </c>
      <c r="P12" s="99">
        <v>15</v>
      </c>
    </row>
    <row r="13" spans="1:16" s="210" customFormat="1" x14ac:dyDescent="0.2">
      <c r="A13" s="213" t="s">
        <v>263</v>
      </c>
      <c r="B13" s="221"/>
      <c r="C13" s="207"/>
      <c r="D13" s="207"/>
      <c r="E13" s="207"/>
      <c r="F13" s="207"/>
      <c r="G13" s="207"/>
      <c r="H13" s="207"/>
      <c r="I13" s="207"/>
      <c r="J13" s="207"/>
      <c r="K13" s="208"/>
      <c r="L13" s="208"/>
      <c r="M13" s="207"/>
      <c r="N13" s="207"/>
      <c r="O13" s="207"/>
      <c r="P13" s="209"/>
    </row>
    <row r="14" spans="1:16" hidden="1" x14ac:dyDescent="0.2">
      <c r="A14" s="214" t="s">
        <v>264</v>
      </c>
      <c r="B14" s="255"/>
      <c r="C14" s="256"/>
      <c r="D14" s="256"/>
      <c r="E14" s="257">
        <f>B14+C14-D14</f>
        <v>0</v>
      </c>
      <c r="F14" s="256"/>
      <c r="G14" s="256"/>
      <c r="H14" s="257">
        <f>E14+F14-G14</f>
        <v>0</v>
      </c>
      <c r="I14" s="256"/>
      <c r="J14" s="256"/>
      <c r="K14" s="258"/>
      <c r="L14" s="259">
        <f>I14+J14-K14</f>
        <v>0</v>
      </c>
      <c r="M14" s="258"/>
      <c r="N14" s="258"/>
      <c r="O14" s="259">
        <f>L14+M14-N14</f>
        <v>0</v>
      </c>
      <c r="P14" s="35">
        <f>IF(H14-O14='1. БАЛ.'!B12,H14-O14,"ERR")</f>
        <v>0</v>
      </c>
    </row>
    <row r="15" spans="1:16" ht="22.5" customHeight="1" x14ac:dyDescent="0.2">
      <c r="A15" s="215" t="s">
        <v>279</v>
      </c>
      <c r="B15" s="255">
        <v>48</v>
      </c>
      <c r="C15" s="256"/>
      <c r="D15" s="256"/>
      <c r="E15" s="257">
        <f>B15+C15-D15</f>
        <v>48</v>
      </c>
      <c r="F15" s="256"/>
      <c r="G15" s="256"/>
      <c r="H15" s="257">
        <f>E15+F15-G15</f>
        <v>48</v>
      </c>
      <c r="I15" s="256">
        <v>45</v>
      </c>
      <c r="J15" s="256">
        <v>2</v>
      </c>
      <c r="K15" s="258"/>
      <c r="L15" s="259">
        <f>I15+J15-K15</f>
        <v>47</v>
      </c>
      <c r="M15" s="258"/>
      <c r="N15" s="258"/>
      <c r="O15" s="259">
        <f>L15+M15-N15</f>
        <v>47</v>
      </c>
      <c r="P15" s="35">
        <f>IF(H15-O15='1. БАЛ.'!B13,H15-O15,"ERR")</f>
        <v>1</v>
      </c>
    </row>
    <row r="16" spans="1:16" hidden="1" x14ac:dyDescent="0.2">
      <c r="A16" s="214" t="s">
        <v>265</v>
      </c>
      <c r="B16" s="255"/>
      <c r="C16" s="256"/>
      <c r="D16" s="256"/>
      <c r="E16" s="257">
        <f>B16+C16-D16</f>
        <v>0</v>
      </c>
      <c r="F16" s="256"/>
      <c r="G16" s="256"/>
      <c r="H16" s="257">
        <f>E16+F16-G16</f>
        <v>0</v>
      </c>
      <c r="I16" s="256"/>
      <c r="J16" s="256"/>
      <c r="K16" s="258"/>
      <c r="L16" s="259">
        <f>I16+J16-K16</f>
        <v>0</v>
      </c>
      <c r="M16" s="258"/>
      <c r="N16" s="258"/>
      <c r="O16" s="259">
        <f>L16+M16-N16</f>
        <v>0</v>
      </c>
      <c r="P16" s="35">
        <f>IF(H16-O16='1. БАЛ.'!B14,H16-O16,"ERR")</f>
        <v>0</v>
      </c>
    </row>
    <row r="17" spans="1:17" ht="22.5" hidden="1" x14ac:dyDescent="0.2">
      <c r="A17" s="215" t="s">
        <v>280</v>
      </c>
      <c r="B17" s="255"/>
      <c r="C17" s="256"/>
      <c r="D17" s="256"/>
      <c r="E17" s="257">
        <f>B17+C17-D17</f>
        <v>0</v>
      </c>
      <c r="F17" s="256"/>
      <c r="G17" s="256"/>
      <c r="H17" s="257">
        <f>E17+F17-G17</f>
        <v>0</v>
      </c>
      <c r="I17" s="256"/>
      <c r="J17" s="256"/>
      <c r="K17" s="258"/>
      <c r="L17" s="259">
        <f>I17+J17-K17</f>
        <v>0</v>
      </c>
      <c r="M17" s="258"/>
      <c r="N17" s="258"/>
      <c r="O17" s="259">
        <f>L17+M17-N17</f>
        <v>0</v>
      </c>
      <c r="P17" s="35">
        <f>IF(H17-O17='1. БАЛ.'!B15,H17-O17,"ERR")</f>
        <v>0</v>
      </c>
    </row>
    <row r="18" spans="1:17" s="250" customFormat="1" ht="12.75" customHeight="1" x14ac:dyDescent="0.2">
      <c r="A18" s="249" t="s">
        <v>283</v>
      </c>
      <c r="B18" s="260">
        <f>SUM(B14:B17)</f>
        <v>48</v>
      </c>
      <c r="C18" s="261">
        <f t="shared" ref="C18:O18" si="0">SUM(C14:C17)</f>
        <v>0</v>
      </c>
      <c r="D18" s="261">
        <f t="shared" si="0"/>
        <v>0</v>
      </c>
      <c r="E18" s="261">
        <f t="shared" si="0"/>
        <v>48</v>
      </c>
      <c r="F18" s="261">
        <f t="shared" si="0"/>
        <v>0</v>
      </c>
      <c r="G18" s="261">
        <f t="shared" si="0"/>
        <v>0</v>
      </c>
      <c r="H18" s="261">
        <f t="shared" si="0"/>
        <v>48</v>
      </c>
      <c r="I18" s="261">
        <f t="shared" si="0"/>
        <v>45</v>
      </c>
      <c r="J18" s="261">
        <f t="shared" si="0"/>
        <v>2</v>
      </c>
      <c r="K18" s="261">
        <f t="shared" si="0"/>
        <v>0</v>
      </c>
      <c r="L18" s="261">
        <f t="shared" si="0"/>
        <v>47</v>
      </c>
      <c r="M18" s="261">
        <f t="shared" si="0"/>
        <v>0</v>
      </c>
      <c r="N18" s="261">
        <f t="shared" si="0"/>
        <v>0</v>
      </c>
      <c r="O18" s="261">
        <f t="shared" si="0"/>
        <v>47</v>
      </c>
      <c r="P18" s="262">
        <f>SUM(P14:P17)</f>
        <v>1</v>
      </c>
    </row>
    <row r="19" spans="1:17" s="25" customFormat="1" x14ac:dyDescent="0.2">
      <c r="A19" s="251" t="s">
        <v>266</v>
      </c>
      <c r="B19" s="263"/>
      <c r="C19" s="264"/>
      <c r="D19" s="264"/>
      <c r="E19" s="264"/>
      <c r="F19" s="264"/>
      <c r="G19" s="264"/>
      <c r="H19" s="264"/>
      <c r="I19" s="264"/>
      <c r="J19" s="264"/>
      <c r="K19" s="265"/>
      <c r="L19" s="265"/>
      <c r="M19" s="265"/>
      <c r="N19" s="265"/>
      <c r="O19" s="265"/>
      <c r="P19" s="266"/>
    </row>
    <row r="20" spans="1:17" s="25" customFormat="1" x14ac:dyDescent="0.2">
      <c r="A20" s="252" t="s">
        <v>267</v>
      </c>
      <c r="B20" s="267">
        <f>SUM(B21:B22)</f>
        <v>3840</v>
      </c>
      <c r="C20" s="257">
        <f>SUM(C21:C22)</f>
        <v>0</v>
      </c>
      <c r="D20" s="257">
        <f>SUM(D21:D22)</f>
        <v>1</v>
      </c>
      <c r="E20" s="257">
        <f t="shared" ref="E20:E25" si="1">B20+C20-D20</f>
        <v>3839</v>
      </c>
      <c r="F20" s="257">
        <f>SUM(F21:F22)</f>
        <v>0</v>
      </c>
      <c r="G20" s="257">
        <f>SUM(G21:G22)</f>
        <v>0</v>
      </c>
      <c r="H20" s="257">
        <f t="shared" ref="H20:H25" si="2">E20+F20-G20</f>
        <v>3839</v>
      </c>
      <c r="I20" s="257">
        <f>SUM(I21:I22)</f>
        <v>787</v>
      </c>
      <c r="J20" s="257">
        <f>SUM(J21:J22)</f>
        <v>37</v>
      </c>
      <c r="K20" s="257">
        <f>SUM(K21:K22)</f>
        <v>0</v>
      </c>
      <c r="L20" s="259">
        <f t="shared" ref="L20:L25" si="3">I20+J20-K20</f>
        <v>824</v>
      </c>
      <c r="M20" s="257">
        <f>SUM(M21:M22)</f>
        <v>0</v>
      </c>
      <c r="N20" s="257">
        <f>SUM(N21:N22)</f>
        <v>0</v>
      </c>
      <c r="O20" s="259">
        <f t="shared" ref="O20:O25" si="4">L20+M20-N20</f>
        <v>824</v>
      </c>
      <c r="P20" s="35">
        <f>IF(H20-O20='1. БАЛ.'!B18,H20-O20,"ERR")</f>
        <v>3015</v>
      </c>
    </row>
    <row r="21" spans="1:17" x14ac:dyDescent="0.2">
      <c r="A21" s="216" t="s">
        <v>268</v>
      </c>
      <c r="B21" s="255">
        <v>1907</v>
      </c>
      <c r="C21" s="256"/>
      <c r="D21" s="256"/>
      <c r="E21" s="257">
        <f t="shared" si="1"/>
        <v>1907</v>
      </c>
      <c r="F21" s="256"/>
      <c r="G21" s="256"/>
      <c r="H21" s="257">
        <f t="shared" si="2"/>
        <v>1907</v>
      </c>
      <c r="I21" s="256"/>
      <c r="J21" s="256"/>
      <c r="K21" s="258"/>
      <c r="L21" s="259">
        <f t="shared" si="3"/>
        <v>0</v>
      </c>
      <c r="M21" s="258"/>
      <c r="N21" s="258"/>
      <c r="O21" s="259">
        <f t="shared" si="4"/>
        <v>0</v>
      </c>
      <c r="P21" s="35">
        <f>IF(H21-O21='1. БАЛ.'!B19,H21-O21,"ERR")</f>
        <v>1907</v>
      </c>
    </row>
    <row r="22" spans="1:17" x14ac:dyDescent="0.2">
      <c r="A22" s="216" t="s">
        <v>269</v>
      </c>
      <c r="B22" s="255">
        <v>1933</v>
      </c>
      <c r="C22" s="256"/>
      <c r="D22" s="256">
        <v>1</v>
      </c>
      <c r="E22" s="257">
        <f t="shared" si="1"/>
        <v>1932</v>
      </c>
      <c r="F22" s="256"/>
      <c r="G22" s="256"/>
      <c r="H22" s="257">
        <f t="shared" si="2"/>
        <v>1932</v>
      </c>
      <c r="I22" s="256">
        <v>787</v>
      </c>
      <c r="J22" s="256">
        <v>37</v>
      </c>
      <c r="K22" s="258"/>
      <c r="L22" s="259">
        <f t="shared" si="3"/>
        <v>824</v>
      </c>
      <c r="M22" s="258"/>
      <c r="N22" s="258"/>
      <c r="O22" s="259">
        <f t="shared" si="4"/>
        <v>824</v>
      </c>
      <c r="P22" s="35">
        <f>IF(H22-O22='1. БАЛ.'!B20,H22-O22,"ERR")</f>
        <v>1108</v>
      </c>
    </row>
    <row r="23" spans="1:17" ht="12.75" customHeight="1" x14ac:dyDescent="0.2">
      <c r="A23" s="216" t="s">
        <v>281</v>
      </c>
      <c r="B23" s="255">
        <v>651</v>
      </c>
      <c r="C23" s="256"/>
      <c r="D23" s="256"/>
      <c r="E23" s="257">
        <f t="shared" si="1"/>
        <v>651</v>
      </c>
      <c r="F23" s="256"/>
      <c r="G23" s="256"/>
      <c r="H23" s="257">
        <f t="shared" si="2"/>
        <v>651</v>
      </c>
      <c r="I23" s="256">
        <v>483</v>
      </c>
      <c r="J23" s="256">
        <v>19</v>
      </c>
      <c r="K23" s="258"/>
      <c r="L23" s="259">
        <f t="shared" si="3"/>
        <v>502</v>
      </c>
      <c r="M23" s="258"/>
      <c r="N23" s="258"/>
      <c r="O23" s="259">
        <f t="shared" si="4"/>
        <v>502</v>
      </c>
      <c r="P23" s="35">
        <f>IF(H23-O23='1. БАЛ.'!B21,H23-O23,"ERR")</f>
        <v>149</v>
      </c>
    </row>
    <row r="24" spans="1:17" x14ac:dyDescent="0.2">
      <c r="A24" s="216" t="s">
        <v>270</v>
      </c>
      <c r="B24" s="255">
        <v>8782</v>
      </c>
      <c r="C24" s="256">
        <v>3</v>
      </c>
      <c r="D24" s="256">
        <v>315</v>
      </c>
      <c r="E24" s="257">
        <f t="shared" si="1"/>
        <v>8470</v>
      </c>
      <c r="F24" s="256"/>
      <c r="G24" s="256"/>
      <c r="H24" s="257">
        <f t="shared" si="2"/>
        <v>8470</v>
      </c>
      <c r="I24" s="256">
        <v>5655</v>
      </c>
      <c r="J24" s="256">
        <v>139</v>
      </c>
      <c r="K24" s="258">
        <v>315</v>
      </c>
      <c r="L24" s="259">
        <f t="shared" si="3"/>
        <v>5479</v>
      </c>
      <c r="M24" s="258"/>
      <c r="N24" s="258"/>
      <c r="O24" s="259">
        <f t="shared" si="4"/>
        <v>5479</v>
      </c>
      <c r="P24" s="35">
        <f>IF(H24-O24='1. БАЛ.'!B22,H24-O24,"ERR")</f>
        <v>2991</v>
      </c>
      <c r="Q24" s="284"/>
    </row>
    <row r="25" spans="1:17" ht="20.25" customHeight="1" x14ac:dyDescent="0.2">
      <c r="A25" s="216" t="s">
        <v>282</v>
      </c>
      <c r="B25" s="255">
        <v>0</v>
      </c>
      <c r="C25" s="256">
        <v>17</v>
      </c>
      <c r="D25" s="256"/>
      <c r="E25" s="257">
        <f t="shared" si="1"/>
        <v>17</v>
      </c>
      <c r="F25" s="256"/>
      <c r="G25" s="256"/>
      <c r="H25" s="257">
        <f t="shared" si="2"/>
        <v>17</v>
      </c>
      <c r="I25" s="256"/>
      <c r="J25" s="256"/>
      <c r="K25" s="258"/>
      <c r="L25" s="259">
        <f t="shared" si="3"/>
        <v>0</v>
      </c>
      <c r="M25" s="258"/>
      <c r="N25" s="258"/>
      <c r="O25" s="259">
        <f t="shared" si="4"/>
        <v>0</v>
      </c>
      <c r="P25" s="35">
        <f>IF(H25-O25='1. БАЛ.'!B27,H25-O25,"ERR")</f>
        <v>17</v>
      </c>
    </row>
    <row r="26" spans="1:17" x14ac:dyDescent="0.2">
      <c r="A26" s="217" t="s">
        <v>284</v>
      </c>
      <c r="B26" s="267">
        <f>B20+B23+B24+B25</f>
        <v>13273</v>
      </c>
      <c r="C26" s="267">
        <f>C20+C23+C24+C25</f>
        <v>20</v>
      </c>
      <c r="D26" s="267">
        <f>D20+D23+D24+D25</f>
        <v>316</v>
      </c>
      <c r="E26" s="257">
        <f t="shared" ref="E26:P26" si="5">E20+E23+E24+E25</f>
        <v>12977</v>
      </c>
      <c r="F26" s="257">
        <f t="shared" si="5"/>
        <v>0</v>
      </c>
      <c r="G26" s="257">
        <f t="shared" si="5"/>
        <v>0</v>
      </c>
      <c r="H26" s="257">
        <f t="shared" si="5"/>
        <v>12977</v>
      </c>
      <c r="I26" s="257">
        <f t="shared" si="5"/>
        <v>6925</v>
      </c>
      <c r="J26" s="257">
        <f t="shared" si="5"/>
        <v>195</v>
      </c>
      <c r="K26" s="257">
        <f t="shared" si="5"/>
        <v>315</v>
      </c>
      <c r="L26" s="257">
        <f t="shared" si="5"/>
        <v>6805</v>
      </c>
      <c r="M26" s="257">
        <f t="shared" si="5"/>
        <v>0</v>
      </c>
      <c r="N26" s="257">
        <f t="shared" si="5"/>
        <v>0</v>
      </c>
      <c r="O26" s="257">
        <f t="shared" si="5"/>
        <v>6805</v>
      </c>
      <c r="P26" s="268">
        <f t="shared" si="5"/>
        <v>6172</v>
      </c>
    </row>
    <row r="27" spans="1:17" x14ac:dyDescent="0.2">
      <c r="A27" s="218" t="s">
        <v>67</v>
      </c>
      <c r="B27" s="269"/>
      <c r="C27" s="270"/>
      <c r="D27" s="270"/>
      <c r="E27" s="270"/>
      <c r="F27" s="270"/>
      <c r="G27" s="270"/>
      <c r="H27" s="270"/>
      <c r="I27" s="270"/>
      <c r="J27" s="270"/>
      <c r="K27" s="271"/>
      <c r="L27" s="271"/>
      <c r="M27" s="271"/>
      <c r="N27" s="271"/>
      <c r="O27" s="271"/>
      <c r="P27" s="272"/>
    </row>
    <row r="28" spans="1:17" x14ac:dyDescent="0.2">
      <c r="A28" s="216" t="s">
        <v>271</v>
      </c>
      <c r="B28" s="255">
        <v>2107</v>
      </c>
      <c r="C28" s="256"/>
      <c r="D28" s="256"/>
      <c r="E28" s="257">
        <f t="shared" ref="E28:E34" si="6">B28+C28-D28</f>
        <v>2107</v>
      </c>
      <c r="F28" s="256"/>
      <c r="G28" s="256"/>
      <c r="H28" s="257">
        <f t="shared" ref="H28:H34" si="7">E28+F28-G28</f>
        <v>2107</v>
      </c>
      <c r="I28" s="256"/>
      <c r="J28" s="256"/>
      <c r="K28" s="256"/>
      <c r="L28" s="259">
        <f t="shared" ref="L28:L34" si="8">I28+J28-K28</f>
        <v>0</v>
      </c>
      <c r="M28" s="256"/>
      <c r="N28" s="256"/>
      <c r="O28" s="259">
        <f t="shared" ref="O28:O34" si="9">L28+M28-N28</f>
        <v>0</v>
      </c>
      <c r="P28" s="35">
        <f>IF(H28-O28='1. БАЛ.'!B30,H28-O28,"ERR")</f>
        <v>2107</v>
      </c>
    </row>
    <row r="29" spans="1:17" x14ac:dyDescent="0.2">
      <c r="A29" s="216" t="s">
        <v>272</v>
      </c>
      <c r="B29" s="255"/>
      <c r="C29" s="256"/>
      <c r="D29" s="256"/>
      <c r="E29" s="257">
        <f t="shared" si="6"/>
        <v>0</v>
      </c>
      <c r="F29" s="256"/>
      <c r="G29" s="256"/>
      <c r="H29" s="257">
        <f t="shared" si="7"/>
        <v>0</v>
      </c>
      <c r="I29" s="256"/>
      <c r="J29" s="256"/>
      <c r="K29" s="256"/>
      <c r="L29" s="259">
        <f t="shared" si="8"/>
        <v>0</v>
      </c>
      <c r="M29" s="256"/>
      <c r="N29" s="256"/>
      <c r="O29" s="259">
        <f t="shared" si="9"/>
        <v>0</v>
      </c>
      <c r="P29" s="35">
        <f>IF(H29-O29='1. БАЛ.'!B31,H29-O29,"ERR")</f>
        <v>0</v>
      </c>
    </row>
    <row r="30" spans="1:17" ht="12.75" hidden="1" customHeight="1" x14ac:dyDescent="0.2">
      <c r="A30" s="216" t="s">
        <v>273</v>
      </c>
      <c r="B30" s="255"/>
      <c r="C30" s="256"/>
      <c r="D30" s="256"/>
      <c r="E30" s="257">
        <f t="shared" si="6"/>
        <v>0</v>
      </c>
      <c r="F30" s="256"/>
      <c r="G30" s="256"/>
      <c r="H30" s="257">
        <f t="shared" si="7"/>
        <v>0</v>
      </c>
      <c r="I30" s="256"/>
      <c r="J30" s="256"/>
      <c r="K30" s="256"/>
      <c r="L30" s="259">
        <f t="shared" si="8"/>
        <v>0</v>
      </c>
      <c r="M30" s="256"/>
      <c r="N30" s="256"/>
      <c r="O30" s="259">
        <f t="shared" si="9"/>
        <v>0</v>
      </c>
      <c r="P30" s="35">
        <f>IF(H30-O30='1. БАЛ.'!B32,H30-O30,"ERR")</f>
        <v>0</v>
      </c>
    </row>
    <row r="31" spans="1:17" ht="22.5" hidden="1" x14ac:dyDescent="0.2">
      <c r="A31" s="216" t="s">
        <v>274</v>
      </c>
      <c r="B31" s="255"/>
      <c r="C31" s="256"/>
      <c r="D31" s="256"/>
      <c r="E31" s="257">
        <f t="shared" si="6"/>
        <v>0</v>
      </c>
      <c r="F31" s="256"/>
      <c r="G31" s="256"/>
      <c r="H31" s="257">
        <f t="shared" si="7"/>
        <v>0</v>
      </c>
      <c r="I31" s="256"/>
      <c r="J31" s="256"/>
      <c r="K31" s="256"/>
      <c r="L31" s="259">
        <f t="shared" si="8"/>
        <v>0</v>
      </c>
      <c r="M31" s="256"/>
      <c r="N31" s="256"/>
      <c r="O31" s="259">
        <f t="shared" si="9"/>
        <v>0</v>
      </c>
      <c r="P31" s="35">
        <f>IF(H31-O31='1. БАЛ.'!B33,H31-O31,"ERR")</f>
        <v>0</v>
      </c>
    </row>
    <row r="32" spans="1:17" hidden="1" x14ac:dyDescent="0.2">
      <c r="A32" s="216" t="s">
        <v>275</v>
      </c>
      <c r="B32" s="255"/>
      <c r="C32" s="256"/>
      <c r="D32" s="256"/>
      <c r="E32" s="257">
        <f t="shared" si="6"/>
        <v>0</v>
      </c>
      <c r="F32" s="256"/>
      <c r="G32" s="256"/>
      <c r="H32" s="257">
        <f t="shared" si="7"/>
        <v>0</v>
      </c>
      <c r="I32" s="256"/>
      <c r="J32" s="256"/>
      <c r="K32" s="256"/>
      <c r="L32" s="259">
        <f t="shared" si="8"/>
        <v>0</v>
      </c>
      <c r="M32" s="256"/>
      <c r="N32" s="256"/>
      <c r="O32" s="259">
        <f t="shared" si="9"/>
        <v>0</v>
      </c>
      <c r="P32" s="35">
        <f>IF(H32-O32='1. БАЛ.'!B34,H32-O32,"ERR")</f>
        <v>0</v>
      </c>
    </row>
    <row r="33" spans="1:16" x14ac:dyDescent="0.2">
      <c r="A33" s="216" t="s">
        <v>276</v>
      </c>
      <c r="B33" s="255">
        <v>1828</v>
      </c>
      <c r="C33" s="256"/>
      <c r="D33" s="256">
        <v>865</v>
      </c>
      <c r="E33" s="257">
        <f t="shared" si="6"/>
        <v>963</v>
      </c>
      <c r="F33" s="256"/>
      <c r="G33" s="256"/>
      <c r="H33" s="257">
        <f t="shared" si="7"/>
        <v>963</v>
      </c>
      <c r="I33" s="256"/>
      <c r="J33" s="256"/>
      <c r="K33" s="258"/>
      <c r="L33" s="259">
        <f t="shared" si="8"/>
        <v>0</v>
      </c>
      <c r="M33" s="258"/>
      <c r="N33" s="258"/>
      <c r="O33" s="259">
        <f t="shared" si="9"/>
        <v>0</v>
      </c>
      <c r="P33" s="35">
        <f>IF(H33-O33='1. БАЛ.'!B35,H33-O33,"ERR")</f>
        <v>963</v>
      </c>
    </row>
    <row r="34" spans="1:16" hidden="1" x14ac:dyDescent="0.2">
      <c r="A34" s="216" t="s">
        <v>277</v>
      </c>
      <c r="B34" s="255"/>
      <c r="C34" s="256"/>
      <c r="D34" s="256"/>
      <c r="E34" s="257">
        <f t="shared" si="6"/>
        <v>0</v>
      </c>
      <c r="F34" s="256"/>
      <c r="G34" s="256"/>
      <c r="H34" s="257">
        <f t="shared" si="7"/>
        <v>0</v>
      </c>
      <c r="I34" s="256"/>
      <c r="J34" s="256"/>
      <c r="K34" s="256"/>
      <c r="L34" s="259">
        <f t="shared" si="8"/>
        <v>0</v>
      </c>
      <c r="M34" s="256"/>
      <c r="N34" s="256"/>
      <c r="O34" s="259">
        <f t="shared" si="9"/>
        <v>0</v>
      </c>
      <c r="P34" s="35"/>
    </row>
    <row r="35" spans="1:16" x14ac:dyDescent="0.2">
      <c r="A35" s="217" t="s">
        <v>285</v>
      </c>
      <c r="B35" s="273">
        <f>SUM(B28:B34)</f>
        <v>3935</v>
      </c>
      <c r="C35" s="273">
        <f t="shared" ref="C35:P35" si="10">SUM(C28:C34)</f>
        <v>0</v>
      </c>
      <c r="D35" s="273">
        <f t="shared" si="10"/>
        <v>865</v>
      </c>
      <c r="E35" s="273">
        <f t="shared" si="10"/>
        <v>3070</v>
      </c>
      <c r="F35" s="273">
        <f t="shared" si="10"/>
        <v>0</v>
      </c>
      <c r="G35" s="273">
        <f t="shared" si="10"/>
        <v>0</v>
      </c>
      <c r="H35" s="273">
        <f t="shared" si="10"/>
        <v>3070</v>
      </c>
      <c r="I35" s="273">
        <f t="shared" si="10"/>
        <v>0</v>
      </c>
      <c r="J35" s="273">
        <f t="shared" si="10"/>
        <v>0</v>
      </c>
      <c r="K35" s="273">
        <f t="shared" si="10"/>
        <v>0</v>
      </c>
      <c r="L35" s="273">
        <f t="shared" si="10"/>
        <v>0</v>
      </c>
      <c r="M35" s="273">
        <f t="shared" si="10"/>
        <v>0</v>
      </c>
      <c r="N35" s="273">
        <f t="shared" si="10"/>
        <v>0</v>
      </c>
      <c r="O35" s="273">
        <f t="shared" si="10"/>
        <v>0</v>
      </c>
      <c r="P35" s="273">
        <f t="shared" si="10"/>
        <v>3070</v>
      </c>
    </row>
    <row r="36" spans="1:16" x14ac:dyDescent="0.2">
      <c r="A36" s="213" t="s">
        <v>278</v>
      </c>
      <c r="B36" s="255">
        <v>9</v>
      </c>
      <c r="C36" s="256"/>
      <c r="D36" s="256"/>
      <c r="E36" s="257">
        <f>B36+C36-D36</f>
        <v>9</v>
      </c>
      <c r="F36" s="256"/>
      <c r="G36" s="256"/>
      <c r="H36" s="257">
        <f>E36+F36-G36</f>
        <v>9</v>
      </c>
      <c r="I36" s="256"/>
      <c r="J36" s="256"/>
      <c r="K36" s="258"/>
      <c r="L36" s="259">
        <f>I36+J36-K36</f>
        <v>0</v>
      </c>
      <c r="M36" s="258"/>
      <c r="N36" s="258"/>
      <c r="O36" s="259">
        <f>L36+M36-N36</f>
        <v>0</v>
      </c>
      <c r="P36" s="35">
        <f>IF(H36-O36='1. БАЛ.'!B38,H36-O36,"ERR")</f>
        <v>9</v>
      </c>
    </row>
    <row r="37" spans="1:16" ht="13.5" thickBot="1" x14ac:dyDescent="0.25">
      <c r="A37" s="219" t="s">
        <v>286</v>
      </c>
      <c r="B37" s="222">
        <f>B18+B26+B35+B36</f>
        <v>17265</v>
      </c>
      <c r="C37" s="105">
        <f t="shared" ref="C37:P37" si="11">C18+C26+C35+C36</f>
        <v>20</v>
      </c>
      <c r="D37" s="105">
        <f t="shared" si="11"/>
        <v>1181</v>
      </c>
      <c r="E37" s="105">
        <f t="shared" si="11"/>
        <v>16104</v>
      </c>
      <c r="F37" s="105">
        <f t="shared" si="11"/>
        <v>0</v>
      </c>
      <c r="G37" s="105">
        <f t="shared" si="11"/>
        <v>0</v>
      </c>
      <c r="H37" s="105">
        <f t="shared" si="11"/>
        <v>16104</v>
      </c>
      <c r="I37" s="105">
        <f t="shared" si="11"/>
        <v>6970</v>
      </c>
      <c r="J37" s="105">
        <f t="shared" si="11"/>
        <v>197</v>
      </c>
      <c r="K37" s="105">
        <f t="shared" si="11"/>
        <v>315</v>
      </c>
      <c r="L37" s="105">
        <f t="shared" si="11"/>
        <v>6852</v>
      </c>
      <c r="M37" s="105">
        <f t="shared" si="11"/>
        <v>0</v>
      </c>
      <c r="N37" s="105">
        <f t="shared" si="11"/>
        <v>0</v>
      </c>
      <c r="O37" s="105">
        <f t="shared" si="11"/>
        <v>6852</v>
      </c>
      <c r="P37" s="211">
        <f t="shared" si="11"/>
        <v>9252</v>
      </c>
    </row>
    <row r="38" spans="1:16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16" x14ac:dyDescent="0.2">
      <c r="A39" s="102" t="s">
        <v>57</v>
      </c>
      <c r="B39" s="369">
        <f>Титул!B9</f>
        <v>42936</v>
      </c>
      <c r="C39" s="369"/>
      <c r="D39" s="369"/>
      <c r="E39" s="370" t="s">
        <v>66</v>
      </c>
      <c r="F39" s="370"/>
      <c r="G39" s="103"/>
      <c r="H39" s="103"/>
      <c r="I39" s="103"/>
      <c r="J39" s="103"/>
      <c r="K39" s="103"/>
      <c r="L39" s="103"/>
      <c r="M39" s="103"/>
      <c r="N39" s="27"/>
      <c r="O39" s="27"/>
      <c r="P39" s="27"/>
    </row>
    <row r="40" spans="1:16" x14ac:dyDescent="0.2">
      <c r="A40" s="97"/>
      <c r="B40" s="103"/>
      <c r="C40" s="103"/>
      <c r="D40" s="103"/>
      <c r="E40" s="103"/>
      <c r="F40" s="103"/>
      <c r="G40" s="285" t="str">
        <f>Титул!B5</f>
        <v>ГАЛИНА ИВАНОВА</v>
      </c>
      <c r="H40" s="103"/>
      <c r="I40" s="103"/>
      <c r="J40" s="103"/>
      <c r="K40" s="103"/>
      <c r="L40" s="103"/>
      <c r="M40" s="103"/>
      <c r="N40" s="27"/>
      <c r="O40" s="27"/>
      <c r="P40" s="27"/>
    </row>
    <row r="41" spans="1:16" x14ac:dyDescent="0.2">
      <c r="A41" s="97"/>
      <c r="B41" s="103"/>
      <c r="C41" s="103"/>
      <c r="D41" s="103"/>
      <c r="E41" s="370" t="s">
        <v>22</v>
      </c>
      <c r="F41" s="370"/>
      <c r="G41" s="103"/>
      <c r="H41" s="103"/>
      <c r="I41" s="103"/>
      <c r="J41" s="103"/>
      <c r="K41" s="103"/>
      <c r="L41" s="103"/>
      <c r="M41" s="103"/>
      <c r="N41" s="27"/>
      <c r="O41" s="27"/>
      <c r="P41" s="27"/>
    </row>
    <row r="42" spans="1:16" x14ac:dyDescent="0.2">
      <c r="A42" s="97"/>
      <c r="B42" s="103"/>
      <c r="C42" s="103"/>
      <c r="D42" s="103"/>
      <c r="E42" s="103"/>
      <c r="F42" s="103"/>
      <c r="G42" s="98" t="s">
        <v>295</v>
      </c>
      <c r="H42" s="104"/>
      <c r="I42" s="104"/>
      <c r="J42" s="104"/>
      <c r="K42" s="104"/>
      <c r="L42" s="104"/>
      <c r="M42" s="103"/>
      <c r="N42" s="27"/>
      <c r="O42" s="27"/>
      <c r="P42" s="27"/>
    </row>
    <row r="43" spans="1:16" x14ac:dyDescent="0.2">
      <c r="A43" s="97"/>
      <c r="B43" s="370"/>
      <c r="C43" s="356"/>
      <c r="D43" s="356"/>
      <c r="E43" s="356"/>
      <c r="F43" s="356"/>
      <c r="G43" s="98"/>
      <c r="H43" s="104"/>
      <c r="I43" s="104"/>
      <c r="J43" s="104"/>
      <c r="K43" s="104"/>
      <c r="L43" s="104"/>
      <c r="M43" s="103"/>
      <c r="N43" s="27"/>
      <c r="O43" s="27"/>
      <c r="P43" s="27"/>
    </row>
    <row r="44" spans="1:16" x14ac:dyDescent="0.2">
      <c r="A44" s="97"/>
      <c r="B44" s="103"/>
      <c r="C44" s="103"/>
      <c r="D44" s="103"/>
      <c r="E44" s="103"/>
      <c r="F44" s="103"/>
      <c r="G44" s="394">
        <f>Титул!B7</f>
        <v>0</v>
      </c>
      <c r="H44" s="395"/>
      <c r="I44" s="395"/>
      <c r="J44" s="395"/>
      <c r="K44" s="395"/>
      <c r="L44" s="395"/>
      <c r="M44" s="103"/>
      <c r="N44" s="27"/>
      <c r="O44" s="27"/>
      <c r="P44" s="27"/>
    </row>
    <row r="45" spans="1:16" x14ac:dyDescent="0.2">
      <c r="A45" s="97"/>
      <c r="B45" s="103"/>
      <c r="C45" s="103"/>
      <c r="D45" s="103"/>
      <c r="E45" s="103"/>
      <c r="F45" s="103"/>
      <c r="G45" s="98"/>
      <c r="H45" s="104"/>
      <c r="I45" s="104"/>
      <c r="J45" s="104"/>
      <c r="K45" s="104"/>
      <c r="L45" s="104"/>
      <c r="M45" s="103"/>
      <c r="N45" s="27"/>
      <c r="O45" s="27"/>
      <c r="P45" s="27"/>
    </row>
    <row r="46" spans="1:1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</sheetData>
  <mergeCells count="37">
    <mergeCell ref="B43:F43"/>
    <mergeCell ref="G44:L44"/>
    <mergeCell ref="E41:F41"/>
    <mergeCell ref="N1:P1"/>
    <mergeCell ref="N2:P2"/>
    <mergeCell ref="N3:P3"/>
    <mergeCell ref="B6:E7"/>
    <mergeCell ref="K8:K11"/>
    <mergeCell ref="H6:H11"/>
    <mergeCell ref="P6:P11"/>
    <mergeCell ref="A3:B3"/>
    <mergeCell ref="A4:B4"/>
    <mergeCell ref="C3:L3"/>
    <mergeCell ref="A1:B1"/>
    <mergeCell ref="A2:B2"/>
    <mergeCell ref="C1:L1"/>
    <mergeCell ref="C2:L2"/>
    <mergeCell ref="C4:L4"/>
    <mergeCell ref="A6:A11"/>
    <mergeCell ref="E8:E11"/>
    <mergeCell ref="D8:D11"/>
    <mergeCell ref="C8:C11"/>
    <mergeCell ref="B8:B11"/>
    <mergeCell ref="B39:D39"/>
    <mergeCell ref="E39:F39"/>
    <mergeCell ref="F6:G7"/>
    <mergeCell ref="O5:P5"/>
    <mergeCell ref="N8:N11"/>
    <mergeCell ref="F8:F11"/>
    <mergeCell ref="G8:G11"/>
    <mergeCell ref="I8:I11"/>
    <mergeCell ref="J8:J11"/>
    <mergeCell ref="O6:O11"/>
    <mergeCell ref="M6:N7"/>
    <mergeCell ref="I6:L7"/>
    <mergeCell ref="M8:M11"/>
    <mergeCell ref="L8:L11"/>
  </mergeCells>
  <phoneticPr fontId="6" type="noConversion"/>
  <printOptions horizontalCentered="1" verticalCentered="1"/>
  <pageMargins left="0.15748031496062992" right="0.15748031496062992" top="0.59055118110236227" bottom="0" header="0.27559055118110237" footer="0"/>
  <pageSetup paperSize="9" scale="90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showGridLines="0" tabSelected="1" topLeftCell="A4" workbookViewId="0">
      <selection activeCell="A13" sqref="A13"/>
    </sheetView>
  </sheetViews>
  <sheetFormatPr defaultRowHeight="26.25" x14ac:dyDescent="0.4"/>
  <cols>
    <col min="1" max="1" width="87.42578125" style="200" customWidth="1"/>
  </cols>
  <sheetData>
    <row r="1" spans="1:1" x14ac:dyDescent="0.4">
      <c r="A1" s="203"/>
    </row>
    <row r="2" spans="1:1" x14ac:dyDescent="0.4">
      <c r="A2" s="204" t="str">
        <f>Титул!B1</f>
        <v xml:space="preserve">"ТРАКИЯ - РМ" ЕООД </v>
      </c>
    </row>
    <row r="3" spans="1:1" x14ac:dyDescent="0.4">
      <c r="A3" s="201"/>
    </row>
    <row r="4" spans="1:1" x14ac:dyDescent="0.4">
      <c r="A4" s="204" t="str">
        <f>Титул!B3</f>
        <v>Булстат: 115 010 446</v>
      </c>
    </row>
    <row r="5" spans="1:1" x14ac:dyDescent="0.4">
      <c r="A5" s="201"/>
    </row>
    <row r="6" spans="1:1" x14ac:dyDescent="0.4">
      <c r="A6" s="201"/>
    </row>
    <row r="7" spans="1:1" x14ac:dyDescent="0.4">
      <c r="A7" s="201"/>
    </row>
    <row r="8" spans="1:1" x14ac:dyDescent="0.4">
      <c r="A8" s="201"/>
    </row>
    <row r="9" spans="1:1" x14ac:dyDescent="0.4">
      <c r="A9" s="201" t="s">
        <v>243</v>
      </c>
    </row>
    <row r="10" spans="1:1" x14ac:dyDescent="0.4">
      <c r="A10" s="201"/>
    </row>
    <row r="11" spans="1:1" x14ac:dyDescent="0.4">
      <c r="A11" s="201" t="s">
        <v>244</v>
      </c>
    </row>
    <row r="12" spans="1:1" x14ac:dyDescent="0.4">
      <c r="A12" s="201"/>
    </row>
    <row r="13" spans="1:1" x14ac:dyDescent="0.4">
      <c r="A13" s="202">
        <f>Титул!B8</f>
        <v>42916</v>
      </c>
    </row>
    <row r="14" spans="1:1" x14ac:dyDescent="0.4">
      <c r="A14" s="201"/>
    </row>
    <row r="15" spans="1:1" x14ac:dyDescent="0.4">
      <c r="A15" s="201"/>
    </row>
    <row r="16" spans="1:1" x14ac:dyDescent="0.4">
      <c r="A16" s="201"/>
    </row>
    <row r="17" spans="1:1" x14ac:dyDescent="0.4">
      <c r="A17" s="201"/>
    </row>
    <row r="18" spans="1:1" x14ac:dyDescent="0.4">
      <c r="A18" s="201"/>
    </row>
    <row r="19" spans="1:1" x14ac:dyDescent="0.4">
      <c r="A19" s="201"/>
    </row>
    <row r="20" spans="1:1" x14ac:dyDescent="0.4">
      <c r="A20" s="201"/>
    </row>
    <row r="21" spans="1:1" ht="20.25" x14ac:dyDescent="0.3">
      <c r="A21" s="206" t="str">
        <f>Титул!B2</f>
        <v xml:space="preserve">гр. Пловдив - ул."Братя Бъкстон" №136 </v>
      </c>
    </row>
    <row r="22" spans="1:1" x14ac:dyDescent="0.4">
      <c r="A22" s="205"/>
    </row>
  </sheetData>
  <phoneticPr fontId="6" type="noConversion"/>
  <printOptions horizontalCentered="1" verticalCentered="1"/>
  <pageMargins left="0.98425196850393704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7</vt:i4>
      </vt:variant>
      <vt:variant>
        <vt:lpstr>Наименувани диапазони</vt:lpstr>
      </vt:variant>
      <vt:variant>
        <vt:i4>5</vt:i4>
      </vt:variant>
    </vt:vector>
  </HeadingPairs>
  <TitlesOfParts>
    <vt:vector size="12" baseType="lpstr">
      <vt:lpstr>Титул</vt:lpstr>
      <vt:lpstr>ОПР</vt:lpstr>
      <vt:lpstr>1. БАЛ.</vt:lpstr>
      <vt:lpstr>3. ОСК</vt:lpstr>
      <vt:lpstr>4. ОПП</vt:lpstr>
      <vt:lpstr>6. Д.А</vt:lpstr>
      <vt:lpstr>ЗАГЛ</vt:lpstr>
      <vt:lpstr>'1. БАЛ.'!Област_печат</vt:lpstr>
      <vt:lpstr>'3. ОСК'!Област_печат</vt:lpstr>
      <vt:lpstr>'6. Д.А'!Област_печат</vt:lpstr>
      <vt:lpstr>'1. БАЛ.'!Печат_заглавия</vt:lpstr>
      <vt:lpstr>'6. Д.А'!Печат_заглавия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Ilarionovi</cp:lastModifiedBy>
  <cp:lastPrinted>2017-04-24T13:02:25Z</cp:lastPrinted>
  <dcterms:created xsi:type="dcterms:W3CDTF">2003-04-03T07:10:31Z</dcterms:created>
  <dcterms:modified xsi:type="dcterms:W3CDTF">2017-07-25T12:18:57Z</dcterms:modified>
</cp:coreProperties>
</file>