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<sst xmlns="http://schemas.openxmlformats.org/spreadsheetml/2006/main" count="4191" uniqueCount="977">
  <si>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</si>
  <si>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</si>
  <si>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</si>
  <si>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</si>
  <si>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</si>
  <si>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</si>
  <si>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</si>
  <si>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</si>
  <si>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</si>
  <si>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</si>
  <si>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</si>
  <si>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</si>
  <si>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</si>
  <si>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</si>
  <si>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</si>
  <si>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</si>
  <si>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</si>
  <si>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</si>
  <si>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</si>
  <si>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</si>
  <si>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</si>
  <si>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</si>
  <si>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</si>
  <si>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</si>
  <si>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032/585 886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</si>
  <si>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</si>
  <si>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</si>
  <si>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</si>
  <si>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</si>
  <si>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</si>
  <si>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</si>
  <si>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</si>
  <si>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</si>
  <si>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</si>
  <si>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</si>
  <si>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</si>
  <si>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</si>
  <si>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</si>
  <si>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</si>
  <si>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</si>
  <si>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</si>
  <si>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</si>
  <si>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</si>
  <si>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</si>
  <si>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</si>
  <si>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</si>
  <si>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</si>
  <si>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</si>
  <si>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</si>
  <si>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</si>
  <si>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</si>
  <si>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</si>
  <si>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</si>
  <si>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</si>
  <si>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</si>
  <si>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</si>
  <si>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</si>
  <si>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</si>
  <si>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</si>
  <si>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</si>
  <si>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</si>
  <si>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</si>
  <si>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</si>
  <si>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</si>
  <si>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</si>
  <si>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</si>
  <si>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</si>
  <si>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</si>
  <si>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</si>
  <si>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</si>
  <si>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</si>
  <si>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</si>
  <si>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</si>
  <si>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</si>
  <si>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</si>
  <si>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</si>
  <si>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</si>
  <si>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</si>
  <si>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</si>
  <si>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</si>
  <si>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</si>
  <si>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</si>
  <si>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</si>
  <si>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</si>
  <si>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</si>
  <si>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</si>
  <si>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</si>
  <si>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</si>
  <si>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</si>
  <si>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</si>
  <si>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</si>
  <si>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</si>
  <si>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</si>
  <si>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</si>
  <si>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</si>
  <si>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</si>
  <si>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</si>
  <si>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</si>
  <si>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</si>
  <si>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</si>
  <si>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</si>
  <si>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</si>
  <si>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</si>
  <si>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</si>
  <si>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</si>
  <si>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</si>
  <si>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</si>
  <si>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</si>
  <si>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</si>
  <si>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</si>
  <si>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</si>
  <si>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</si>
  <si>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</si>
  <si>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</si>
  <si>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</si>
  <si>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</si>
  <si>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</si>
  <si>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</si>
  <si>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</si>
  <si>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</si>
  <si>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</si>
  <si>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</si>
  <si>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</si>
  <si>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</si>
  <si>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</si>
  <si>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</si>
  <si>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</si>
  <si>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</si>
  <si>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</si>
  <si>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</si>
  <si>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</si>
  <si>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</si>
  <si>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</si>
  <si>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</si>
  <si>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</si>
  <si>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</si>
  <si>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</si>
  <si>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</si>
  <si>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</si>
  <si>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</si>
  <si>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</si>
  <si>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</si>
  <si>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</si>
  <si>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</si>
  <si>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</si>
  <si>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</si>
  <si>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</si>
  <si>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</si>
  <si>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</si>
  <si>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</si>
  <si>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</si>
  <si>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</si>
  <si>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</si>
  <si>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</si>
  <si>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</si>
  <si>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</si>
  <si>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</si>
  <si>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</si>
  <si>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</si>
  <si>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</si>
  <si>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</si>
  <si>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</si>
  <si>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</si>
  <si>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</si>
  <si>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</si>
  <si>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</si>
  <si>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</si>
  <si>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</si>
  <si>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</si>
  <si>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</si>
  <si>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</si>
  <si>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</si>
  <si>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</si>
  <si>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</si>
  <si>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</si>
  <si>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</si>
  <si>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</si>
  <si>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</si>
  <si>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</si>
  <si>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</si>
  <si>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</si>
  <si>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</si>
  <si>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</si>
  <si>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</si>
  <si>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</si>
  <si>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</si>
  <si>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</si>
  <si>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</si>
  <si>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</si>
  <si>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</si>
  <si>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</si>
  <si>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</si>
  <si>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</si>
  <si>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</si>
  <si>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</si>
  <si>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</si>
  <si>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</si>
  <si>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</si>
  <si>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</si>
  <si>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</si>
  <si>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</si>
  <si>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</si>
  <si>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</si>
  <si>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</si>
  <si>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</si>
  <si>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</si>
  <si>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</si>
  <si>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</si>
  <si>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</si>
  <si>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</si>
  <si>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</si>
  <si>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</si>
  <si>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</si>
  <si>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</si>
  <si>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</si>
  <si>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</si>
  <si>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</si>
  <si>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</si>
  <si>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</si>
  <si>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</si>
  <si>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</si>
  <si>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</si>
  <si>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</si>
  <si>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</si>
  <si>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</si>
  <si>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</si>
  <si>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</si>
  <si>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</si>
  <si>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</si>
  <si>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</si>
  <si>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</si>
  <si>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</si>
  <si>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</si>
  <si>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</si>
  <si>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</si>
  <si>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</si>
  <si>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</si>
  <si>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</si>
  <si>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</si>
  <si>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</si>
  <si>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</si>
  <si>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</si>
  <si>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</si>
  <si>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</si>
  <si>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</si>
  <si>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</si>
  <si>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</si>
  <si>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</si>
  <si>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</si>
  <si>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</si>
  <si>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</si>
  <si>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</si>
  <si>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</si>
  <si>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</si>
  <si>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</si>
  <si>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</si>
  <si>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</si>
  <si>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</si>
  <si>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</si>
  <si>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</si>
  <si>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</si>
  <si>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</si>
  <si>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</si>
  <si>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</si>
  <si>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</si>
  <si>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</si>
  <si>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</si>
  <si>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</si>
  <si>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</si>
  <si>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</si>
  <si>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</si>
  <si>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</si>
  <si>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</si>
  <si>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</si>
  <si>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</si>
  <si>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</si>
  <si>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</si>
  <si>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</si>
  <si>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</si>
  <si>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</si>
  <si>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</si>
  <si>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</si>
  <si>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</si>
  <si>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</si>
  <si>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</si>
  <si>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</si>
  <si>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</si>
  <si>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</si>
  <si>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</si>
  <si>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</si>
  <si>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</si>
  <si>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</si>
  <si>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</si>
  <si>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</si>
  <si>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</si>
  <si>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</si>
  <si>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</si>
  <si>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</si>
  <si>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</si>
  <si>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</si>
  <si>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</si>
  <si>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</si>
  <si>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</si>
  <si>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</si>
  <si>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</si>
  <si>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</si>
  <si>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Стефан Гълъбов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</si>
  <si>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</si>
  <si>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</si>
  <si>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</si>
  <si>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</si>
  <si>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</si>
  <si>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</si>
  <si>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</si>
  <si>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</si>
  <si>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</si>
  <si>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</si>
  <si>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</si>
  <si>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</si>
  <si>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</si>
  <si>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</si>
  <si>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</si>
  <si>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</si>
  <si>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</si>
  <si>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</si>
  <si>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</si>
  <si>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</si>
  <si>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</si>
  <si>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</si>
  <si>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</si>
  <si>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</si>
  <si>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</si>
  <si>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</si>
  <si>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</si>
  <si>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</si>
  <si>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</si>
  <si>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</si>
  <si>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</si>
  <si>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</si>
  <si>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</si>
  <si>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</si>
  <si>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</si>
  <si>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</si>
  <si>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</si>
  <si>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</si>
  <si>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</si>
  <si>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</si>
  <si>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</si>
  <si>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</si>
  <si>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</si>
  <si>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</si>
  <si>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</si>
  <si>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</si>
  <si>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</si>
  <si>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</si>
  <si>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</si>
  <si>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</si>
  <si>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</si>
  <si>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</si>
  <si>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</si>
  <si>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</si>
  <si>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</si>
  <si>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</si>
  <si>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</si>
  <si>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</si>
  <si>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</si>
  <si>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</si>
  <si>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</si>
  <si>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</si>
  <si>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</si>
  <si>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</si>
  <si>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</si>
  <si>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</si>
  <si>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</si>
  <si>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</si>
  <si>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</si>
  <si>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</si>
  <si>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</si>
  <si>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</si>
  <si>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</si>
  <si>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</si>
  <si>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</si>
  <si>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</si>
  <si>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</si>
  <si>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</si>
  <si>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</si>
  <si>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</si>
  <si>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</si>
  <si>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</si>
  <si>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</si>
  <si>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</si>
  <si>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</si>
  <si>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</si>
  <si>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</si>
  <si>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</si>
  <si>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</si>
  <si>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</si>
  <si>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</si>
  <si>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</si>
  <si>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</si>
  <si>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</si>
  <si>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</si>
  <si>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</si>
  <si>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</si>
  <si>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</si>
  <si>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</si>
  <si>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</si>
  <si>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</si>
  <si>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</si>
  <si>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</si>
  <si>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</si>
  <si>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</si>
  <si>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</si>
  <si>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</si>
  <si>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</si>
  <si>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</si>
  <si>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</si>
  <si>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</si>
  <si>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</si>
  <si>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</si>
  <si>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</si>
  <si>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</si>
  <si>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</si>
  <si>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</si>
  <si>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</si>
  <si>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</si>
  <si>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</si>
  <si>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</si>
  <si>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</si>
  <si>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</si>
  <si>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</si>
  <si>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</si>
  <si>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</si>
  <si>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</si>
  <si>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</si>
  <si>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</si>
  <si>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</si>
  <si>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</si>
  <si>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</si>
  <si>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</si>
  <si>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</si>
  <si>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</si>
  <si>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</si>
  <si>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</si>
  <si>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</si>
  <si>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</si>
  <si>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</si>
  <si>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</si>
  <si>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</si>
  <si>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</si>
  <si>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</si>
  <si>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</si>
  <si>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</si>
  <si>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</si>
  <si>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</si>
  <si>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</si>
  <si>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</si>
  <si>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</si>
  <si>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</si>
  <si>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</si>
  <si>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</si>
  <si>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</si>
  <si>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</si>
  <si>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</si>
  <si>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</si>
  <si>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</si>
  <si>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</si>
  <si>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</si>
  <si>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</si>
  <si>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</si>
  <si>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</si>
  <si>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</si>
  <si>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</si>
  <si>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</si>
  <si>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</si>
  <si>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</si>
  <si>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</si>
  <si>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</si>
  <si>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</si>
  <si>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</si>
  <si>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</si>
  <si>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</si>
  <si>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</si>
  <si>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</si>
  <si>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</si>
  <si>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</si>
  <si>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</si>
  <si>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</si>
  <si>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</si>
  <si>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</si>
  <si>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</si>
  <si>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</si>
  <si>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</si>
  <si>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</si>
  <si>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</si>
  <si>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</si>
  <si>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</si>
  <si>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</si>
  <si>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</si>
  <si>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</si>
  <si>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</si>
  <si>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</si>
  <si>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</si>
  <si>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</si>
  <si>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</si>
  <si>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</si>
  <si>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</si>
  <si>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</si>
  <si>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</si>
  <si>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</si>
  <si>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</si>
  <si>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</si>
  <si>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</si>
  <si>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</si>
  <si>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</si>
  <si>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</si>
  <si>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</si>
  <si>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</si>
  <si>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</si>
  <si>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</si>
  <si>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</si>
  <si>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</si>
  <si>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</si>
  <si>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</si>
  <si>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</si>
  <si>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</si>
  <si>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</si>
  <si>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</si>
  <si>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</si>
  <si>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</si>
  <si>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</si>
  <si>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</si>
  <si>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</si>
  <si>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</si>
  <si>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</si>
  <si>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</si>
  <si>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</si>
  <si>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</si>
  <si>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</si>
  <si>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</si>
  <si>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</si>
  <si>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</si>
  <si>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</si>
  <si>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</si>
  <si>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</si>
  <si>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</si>
  <si>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</si>
  <si>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</si>
  <si>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</si>
  <si>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</si>
  <si>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</si>
  <si>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</si>
  <si>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</si>
  <si>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</si>
  <si>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</si>
  <si>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</si>
  <si>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</si>
  <si>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</si>
  <si>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</si>
  <si>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</si>
  <si>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</si>
  <si>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</si>
  <si>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</si>
  <si>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</si>
  <si>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</si>
  <si>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</si>
  <si>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</si>
  <si>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</si>
  <si>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</si>
  <si>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</si>
  <si>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</si>
  <si>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</si>
  <si>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</si>
  <si>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</si>
  <si>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</si>
  <si>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</si>
  <si>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</si>
  <si>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</si>
  <si>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</si>
  <si>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</si>
  <si>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</si>
  <si>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</si>
  <si>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</si>
  <si>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</si>
  <si>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</si>
  <si>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</si>
  <si>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</si>
  <si>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</si>
  <si>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</si>
  <si>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</si>
  <si>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</si>
  <si>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</si>
  <si>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</si>
  <si>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</si>
  <si>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</si>
  <si>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</si>
  <si>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</si>
  <si>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</si>
  <si>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</si>
  <si>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</si>
  <si>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</si>
  <si>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</si>
  <si>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</si>
  <si>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</si>
  <si>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</si>
  <si>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</si>
  <si>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</si>
  <si>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</si>
  <si>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</si>
  <si>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</si>
  <si>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</si>
  <si>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</si>
  <si>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</si>
  <si>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</si>
  <si>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</si>
  <si>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</si>
  <si>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</si>
  <si>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</si>
  <si>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</si>
  <si>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</si>
  <si>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</si>
  <si>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</si>
  <si>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</si>
  <si>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</si>
  <si>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</si>
  <si>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</si>
  <si>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</si>
  <si>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</si>
  <si>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</si>
  <si>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</si>
  <si>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</si>
  <si>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</si>
  <si>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</si>
  <si>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</si>
  <si>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</si>
  <si>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</si>
  <si>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</si>
  <si>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</si>
  <si>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</si>
  <si>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</si>
  <si>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</si>
  <si>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</si>
  <si>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</si>
  <si>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</si>
  <si>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</si>
  <si>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</si>
  <si>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</si>
  <si>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</si>
  <si>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</si>
  <si>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</si>
  <si>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</si>
  <si>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</si>
  <si>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</si>
  <si>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</si>
  <si>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</si>
  <si>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</si>
  <si>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</si>
  <si>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</si>
  <si>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</si>
  <si>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</si>
  <si>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</si>
  <si>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</si>
  <si>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</si>
  <si>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</si>
  <si>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</si>
  <si>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</si>
  <si>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</si>
  <si>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</si>
  <si>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</si>
  <si>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</si>
  <si>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</si>
  <si>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</si>
  <si>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</si>
  <si>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</si>
  <si>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</si>
  <si>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</si>
  <si>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</si>
  <si>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</si>
  <si>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</si>
  <si>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</si>
  <si>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</si>
  <si>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</si>
  <si>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</si>
  <si>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</si>
  <si>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</si>
  <si>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</si>
  <si>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</si>
  <si>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</si>
  <si>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</si>
  <si>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</si>
  <si>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</si>
  <si>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</si>
  <si>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</si>
  <si>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</si>
  <si>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</si>
  <si>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</si>
  <si>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</si>
  <si>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</si>
  <si>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</si>
  <si>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</si>
  <si>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</si>
  <si>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</si>
  <si>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</si>
  <si>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</si>
  <si>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</si>
  <si>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</si>
  <si>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</si>
  <si>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</si>
  <si>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</si>
  <si>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</si>
  <si>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</si>
  <si>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</si>
  <si>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</si>
  <si>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</si>
  <si>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</si>
  <si>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</si>
  <si>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</si>
  <si>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</si>
  <si>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</si>
  <si>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</si>
  <si>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</si>
  <si>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</si>
  <si>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</si>
  <si>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</si>
  <si>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</si>
  <si>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</si>
  <si>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</si>
  <si>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</si>
  <si>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</si>
  <si>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</si>
  <si>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</si>
  <si>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</si>
  <si>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</si>
  <si>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</si>
  <si>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</si>
  <si>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</si>
  <si>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</si>
  <si>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</si>
  <si>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</si>
  <si>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</si>
  <si>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</si>
  <si>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</si>
  <si>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</si>
  <si>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</si>
  <si>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</si>
  <si>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</si>
  <si>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</si>
  <si>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</si>
  <si>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</si>
  <si>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</si>
  <si>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</si>
  <si>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</si>
  <si>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</si>
  <si>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</si>
  <si>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</si>
  <si>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</si>
  <si>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</si>
  <si>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</si>
  <si>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</si>
  <si>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</si>
  <si>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</si>
  <si>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</si>
  <si>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</si>
  <si>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</si>
  <si>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</si>
  <si>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</si>
  <si>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</si>
  <si>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</si>
  <si>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</si>
  <si>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</si>
  <si>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</si>
  <si>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</si>
  <si>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</si>
  <si>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</si>
  <si>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</si>
  <si>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</si>
  <si>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</si>
  <si>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</si>
  <si>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</si>
  <si>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</si>
  <si>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</si>
  <si>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</si>
  <si>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</si>
  <si>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</si>
  <si>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</si>
  <si>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</si>
  <si>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</si>
  <si>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</si>
  <si>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</si>
  <si>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</si>
  <si>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</si>
  <si>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</si>
  <si>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</si>
  <si>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</si>
  <si>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</si>
  <si>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</si>
  <si>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</si>
  <si>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</si>
  <si>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</si>
  <si>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</si>
  <si>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</si>
  <si>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</si>
  <si>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</si>
  <si>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</si>
  <si>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</si>
  <si>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</si>
  <si>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</si>
  <si>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</si>
  <si>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</si>
  <si>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</si>
  <si>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</si>
  <si>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</si>
  <si>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</si>
  <si>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</si>
  <si>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</si>
  <si>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</si>
  <si>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</si>
  <si>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</si>
  <si>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</si>
  <si>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</si>
  <si>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</si>
  <si>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</si>
  <si>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</si>
  <si>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</si>
  <si>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</si>
  <si>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</si>
  <si>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</si>
  <si>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</si>
  <si>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</si>
  <si>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</si>
  <si>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</si>
  <si>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</si>
  <si>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</si>
  <si>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</si>
  <si>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</si>
  <si>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</si>
  <si>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</si>
  <si>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</si>
  <si>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</si>
  <si>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</si>
  <si>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</si>
  <si>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</si>
  <si>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</si>
  <si>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</si>
  <si>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</si>
  <si>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</si>
  <si>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</si>
  <si>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</si>
  <si>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</si>
  <si>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</si>
  <si>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</si>
  <si>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</si>
  <si>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</si>
  <si>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</si>
  <si>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</si>
  <si>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</si>
  <si>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</si>
  <si>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</si>
  <si>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</si>
  <si>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</si>
  <si>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</si>
  <si>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</si>
  <si>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</si>
  <si>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</si>
  <si>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</si>
  <si>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</si>
  <si>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</si>
  <si>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</si>
  <si>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</si>
  <si>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</si>
  <si>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</si>
  <si>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</si>
  <si>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</si>
  <si>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</si>
  <si>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</si>
  <si>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</si>
  <si>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</si>
  <si>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</si>
  <si>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</si>
  <si>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</si>
  <si>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</si>
  <si>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</si>
  <si>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</si>
  <si>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</si>
  <si>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</si>
  <si>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</si>
  <si>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</si>
  <si>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</si>
  <si>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</si>
  <si>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</si>
  <si>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</si>
  <si>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</si>
  <si>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</si>
  <si>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</si>
  <si>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</si>
  <si>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</si>
  <si>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</si>
  <si>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</si>
  <si>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</si>
  <si>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</si>
  <si>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</si>
  <si>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</si>
  <si>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</si>
  <si>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</si>
  <si>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</si>
  <si>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</si>
  <si>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</si>
  <si>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</si>
  <si>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</si>
  <si>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</si>
  <si>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</si>
  <si>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</si>
  <si>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</si>
  <si>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</si>
  <si>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</si>
  <si>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</si>
  <si>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</si>
  <si>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</si>
  <si>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</si>
  <si>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</si>
  <si>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</si>
  <si>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</si>
  <si>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</si>
  <si>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</si>
  <si>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</si>
  <si>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</si>
  <si>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</si>
  <si>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</si>
  <si>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</si>
  <si>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</si>
  <si>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</si>
  <si>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</si>
  <si>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</si>
  <si>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</si>
  <si>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</si>
  <si>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</si>
  <si>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</si>
  <si>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</si>
  <si>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</si>
  <si>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</si>
  <si>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</si>
  <si>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</si>
  <si>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</si>
  <si>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</si>
  <si>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</si>
  <si>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</si>
  <si>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</si>
  <si>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</si>
  <si>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</si>
  <si>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</si>
  <si>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</si>
  <si>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</si>
  <si>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</si>
  <si>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</si>
  <si>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</si>
  <si>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</si>
  <si>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</si>
  <si>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</si>
  <si>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</si>
  <si>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</si>
  <si>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</si>
  <si>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</si>
  <si>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</si>
  <si>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</si>
  <si>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</si>
  <si>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</si>
  <si>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</si>
  <si>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</si>
  <si>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</si>
  <si>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</si>
  <si>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</si>
  <si>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</si>
  <si>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</si>
  <si>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</si>
  <si>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</si>
  <si>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Петър Троплев и Стефан Гълъбов</t>
  </si>
  <si>
    <t>Петър Троплев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</si>
</sst>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;@"/>
    <numFmt numFmtId="177" formatCode="dd/m/yyyy\ &quot;г.&quot;;@"/>
    <numFmt numFmtId="178" formatCode="_-* #,##0.00\ &quot;лв&quot;_-;\-* #,##0.00\ &quot;лв&quot;_-;_-* &quot;-&quot;??\ &quot;лв&quot;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TmsCyr"/>
      <family val="2"/>
    </font>
    <font>
      <sz val="10"/>
      <name val="Timok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7" fillId="34" borderId="10" xfId="45" applyFont="1" applyFill="1" applyBorder="1" applyAlignment="1" applyProtection="1">
      <alignment horizontal="center" vertical="center"/>
      <protection/>
    </xf>
    <xf numFmtId="0" fontId="68" fillId="35" borderId="11" xfId="0" applyFont="1" applyFill="1" applyBorder="1" applyAlignment="1">
      <alignment horizontal="left" indent="2"/>
    </xf>
    <xf numFmtId="0" fontId="69" fillId="35" borderId="12" xfId="0" applyFont="1" applyFill="1" applyBorder="1" applyAlignment="1">
      <alignment horizontal="left" vertical="center"/>
    </xf>
    <xf numFmtId="0" fontId="69" fillId="35" borderId="13" xfId="0" applyFont="1" applyFill="1" applyBorder="1" applyAlignment="1">
      <alignment horizontal="left" vertical="center"/>
    </xf>
    <xf numFmtId="0" fontId="70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45" applyFont="1" applyFill="1" applyBorder="1" applyAlignment="1" applyProtection="1">
      <alignment horizontal="center" vertical="center" wrapText="1"/>
      <protection/>
    </xf>
    <xf numFmtId="10" fontId="6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71" fillId="0" borderId="0" xfId="0" applyFont="1" applyAlignment="1">
      <alignment vertical="center"/>
    </xf>
    <xf numFmtId="4" fontId="6" fillId="0" borderId="10" xfId="45" applyNumberFormat="1" applyFont="1" applyFill="1" applyBorder="1" applyAlignment="1" applyProtection="1">
      <alignment horizontal="right" vertical="center" wrapText="1" indent="1"/>
      <protection/>
    </xf>
    <xf numFmtId="0" fontId="70" fillId="35" borderId="11" xfId="0" applyFont="1" applyFill="1" applyBorder="1" applyAlignment="1">
      <alignment horizontal="center" vertical="center" wrapText="1"/>
    </xf>
    <xf numFmtId="4" fontId="6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4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45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2" fillId="4" borderId="14" xfId="0" applyFont="1" applyFill="1" applyBorder="1" applyAlignment="1" applyProtection="1">
      <alignment horizontal="center" vertical="center"/>
      <protection/>
    </xf>
    <xf numFmtId="0" fontId="72" fillId="10" borderId="14" xfId="0" applyFont="1" applyFill="1" applyBorder="1" applyAlignment="1">
      <alignment horizontal="center" vertical="center"/>
    </xf>
    <xf numFmtId="0" fontId="72" fillId="16" borderId="14" xfId="0" applyFont="1" applyFill="1" applyBorder="1" applyAlignment="1">
      <alignment horizontal="center" vertical="center"/>
    </xf>
    <xf numFmtId="0" fontId="72" fillId="22" borderId="14" xfId="0" applyFont="1" applyFill="1" applyBorder="1" applyAlignment="1">
      <alignment horizontal="center" vertical="center"/>
    </xf>
    <xf numFmtId="0" fontId="72" fillId="4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3" fontId="75" fillId="0" borderId="14" xfId="0" applyNumberFormat="1" applyFont="1" applyBorder="1" applyAlignment="1">
      <alignment horizontal="right" vertical="center" indent="1"/>
    </xf>
    <xf numFmtId="4" fontId="75" fillId="0" borderId="14" xfId="0" applyNumberFormat="1" applyFont="1" applyBorder="1" applyAlignment="1">
      <alignment horizontal="right" vertical="center" indent="1"/>
    </xf>
    <xf numFmtId="0" fontId="74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40" applyFont="1" applyBorder="1" applyProtection="1">
      <alignment/>
      <protection/>
    </xf>
    <xf numFmtId="0" fontId="6" fillId="0" borderId="0" xfId="40" applyFont="1" applyBorder="1" applyProtection="1">
      <alignment/>
      <protection/>
    </xf>
    <xf numFmtId="0" fontId="6" fillId="0" borderId="0" xfId="40" applyFont="1" applyProtection="1">
      <alignment/>
      <protection/>
    </xf>
    <xf numFmtId="49" fontId="6" fillId="0" borderId="0" xfId="40" applyNumberFormat="1" applyFont="1" applyProtection="1">
      <alignment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6" fillId="0" borderId="0" xfId="40" applyFont="1" applyAlignment="1" applyProtection="1">
      <alignment horizontal="centerContinuous"/>
      <protection/>
    </xf>
    <xf numFmtId="0" fontId="6" fillId="0" borderId="0" xfId="41" applyFont="1" applyBorder="1" applyAlignment="1" applyProtection="1">
      <alignment horizontal="centerContinuous" vertical="center"/>
      <protection hidden="1"/>
    </xf>
    <xf numFmtId="49" fontId="6" fillId="0" borderId="0" xfId="40" applyNumberFormat="1" applyFont="1" applyAlignment="1" applyProtection="1">
      <alignment horizontal="centerContinuous" vertical="center"/>
      <protection/>
    </xf>
    <xf numFmtId="0" fontId="6" fillId="0" borderId="0" xfId="4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 hidden="1"/>
    </xf>
    <xf numFmtId="0" fontId="6" fillId="0" borderId="0" xfId="41" applyFont="1" applyBorder="1" applyAlignment="1" applyProtection="1">
      <alignment horizontal="right" vertical="center"/>
      <protection hidden="1"/>
    </xf>
    <xf numFmtId="177" fontId="6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Border="1" applyAlignment="1" applyProtection="1">
      <alignment horizontal="left" vertical="center"/>
      <protection hidden="1"/>
    </xf>
    <xf numFmtId="0" fontId="6" fillId="0" borderId="0" xfId="41" applyFont="1" applyBorder="1" applyAlignment="1" applyProtection="1">
      <alignment vertical="center"/>
      <protection hidden="1"/>
    </xf>
    <xf numFmtId="0" fontId="6" fillId="0" borderId="0" xfId="41" applyFont="1" applyBorder="1" applyAlignment="1" applyProtection="1">
      <alignment horizontal="left" vertical="center"/>
      <protection hidden="1"/>
    </xf>
    <xf numFmtId="0" fontId="3" fillId="0" borderId="15" xfId="38" applyFont="1" applyBorder="1" applyAlignment="1" applyProtection="1">
      <alignment horizontal="centerContinuous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78" fontId="3" fillId="0" borderId="16" xfId="33" applyNumberFormat="1" applyFont="1" applyBorder="1" applyAlignment="1" applyProtection="1">
      <alignment horizontal="centerContinuous" vertical="center" wrapText="1"/>
      <protection/>
    </xf>
    <xf numFmtId="0" fontId="6" fillId="0" borderId="17" xfId="38" applyFont="1" applyBorder="1" applyAlignment="1" applyProtection="1">
      <alignment horizontal="center" vertical="center" wrapText="1"/>
      <protection/>
    </xf>
    <xf numFmtId="49" fontId="6" fillId="0" borderId="18" xfId="38" applyNumberFormat="1" applyFont="1" applyBorder="1" applyAlignment="1" applyProtection="1">
      <alignment horizontal="center" vertical="center" wrapText="1"/>
      <protection/>
    </xf>
    <xf numFmtId="0" fontId="6" fillId="0" borderId="18" xfId="38" applyFont="1" applyBorder="1" applyAlignment="1" applyProtection="1">
      <alignment horizontal="center" vertical="center" wrapText="1"/>
      <protection/>
    </xf>
    <xf numFmtId="0" fontId="3" fillId="0" borderId="19" xfId="38" applyFont="1" applyBorder="1" applyAlignment="1" applyProtection="1">
      <alignment horizontal="left" vertical="center" wrapText="1"/>
      <protection/>
    </xf>
    <xf numFmtId="49" fontId="3" fillId="0" borderId="15" xfId="38" applyNumberFormat="1" applyFont="1" applyBorder="1" applyAlignment="1" applyProtection="1">
      <alignment horizontal="left" vertical="center" wrapText="1"/>
      <protection/>
    </xf>
    <xf numFmtId="3" fontId="6" fillId="0" borderId="15" xfId="38" applyNumberFormat="1" applyFont="1" applyBorder="1" applyAlignment="1" applyProtection="1">
      <alignment horizontal="right" vertical="center"/>
      <protection/>
    </xf>
    <xf numFmtId="0" fontId="6" fillId="0" borderId="20" xfId="38" applyFont="1" applyBorder="1" applyAlignment="1" applyProtection="1">
      <alignment horizontal="left" vertical="center" wrapText="1"/>
      <protection/>
    </xf>
    <xf numFmtId="49" fontId="6" fillId="0" borderId="16" xfId="38" applyNumberFormat="1" applyFont="1" applyBorder="1" applyAlignment="1" applyProtection="1">
      <alignment horizontal="center" vertical="center" wrapText="1"/>
      <protection/>
    </xf>
    <xf numFmtId="3" fontId="6" fillId="36" borderId="16" xfId="41" applyNumberFormat="1" applyFont="1" applyFill="1" applyBorder="1" applyAlignment="1" applyProtection="1">
      <alignment horizontal="right" vertical="center"/>
      <protection locked="0"/>
    </xf>
    <xf numFmtId="0" fontId="8" fillId="0" borderId="21" xfId="38" applyFont="1" applyBorder="1" applyAlignment="1" applyProtection="1">
      <alignment horizontal="right" vertical="center" wrapText="1"/>
      <protection/>
    </xf>
    <xf numFmtId="49" fontId="8" fillId="0" borderId="22" xfId="38" applyNumberFormat="1" applyFont="1" applyBorder="1" applyAlignment="1" applyProtection="1">
      <alignment horizontal="center" vertical="center" wrapText="1"/>
      <protection/>
    </xf>
    <xf numFmtId="3" fontId="8" fillId="0" borderId="22" xfId="38" applyNumberFormat="1" applyFont="1" applyBorder="1" applyAlignment="1" applyProtection="1">
      <alignment horizontal="right" vertical="center"/>
      <protection/>
    </xf>
    <xf numFmtId="0" fontId="3" fillId="0" borderId="23" xfId="38" applyFont="1" applyBorder="1" applyAlignment="1" applyProtection="1">
      <alignment horizontal="left" vertical="center" wrapText="1"/>
      <protection/>
    </xf>
    <xf numFmtId="49" fontId="3" fillId="0" borderId="24" xfId="38" applyNumberFormat="1" applyFont="1" applyBorder="1" applyAlignment="1" applyProtection="1">
      <alignment horizontal="center" vertical="center" wrapText="1"/>
      <protection/>
    </xf>
    <xf numFmtId="3" fontId="6" fillId="0" borderId="24" xfId="38" applyNumberFormat="1" applyFont="1" applyBorder="1" applyAlignment="1" applyProtection="1">
      <alignment horizontal="right" vertical="center"/>
      <protection/>
    </xf>
    <xf numFmtId="0" fontId="6" fillId="0" borderId="20" xfId="38" applyFont="1" applyFill="1" applyBorder="1" applyAlignment="1" applyProtection="1">
      <alignment vertical="center" wrapText="1"/>
      <protection/>
    </xf>
    <xf numFmtId="49" fontId="6" fillId="0" borderId="16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6" fillId="0" borderId="0" xfId="38" applyFont="1" applyBorder="1" applyAlignment="1" applyProtection="1">
      <alignment horizontal="left" vertical="center" wrapText="1"/>
      <protection/>
    </xf>
    <xf numFmtId="1" fontId="6" fillId="0" borderId="0" xfId="38" applyNumberFormat="1" applyFont="1" applyBorder="1" applyAlignment="1" applyProtection="1">
      <alignment horizontal="left" vertical="center" wrapText="1"/>
      <protection/>
    </xf>
    <xf numFmtId="0" fontId="6" fillId="0" borderId="0" xfId="38" applyFont="1" applyAlignment="1" applyProtection="1">
      <alignment vertical="center" wrapText="1"/>
      <protection/>
    </xf>
    <xf numFmtId="49" fontId="6" fillId="0" borderId="0" xfId="38" applyNumberFormat="1" applyFont="1" applyAlignment="1" applyProtection="1">
      <alignment vertical="center" wrapText="1"/>
      <protection/>
    </xf>
    <xf numFmtId="1" fontId="6" fillId="0" borderId="0" xfId="38" applyNumberFormat="1" applyFont="1" applyAlignment="1" applyProtection="1">
      <alignment vertical="center" wrapText="1"/>
      <protection/>
    </xf>
    <xf numFmtId="0" fontId="6" fillId="0" borderId="0" xfId="41" applyFont="1" applyBorder="1" applyAlignment="1" applyProtection="1">
      <alignment horizontal="right" vertical="center" indent="2"/>
      <protection hidden="1"/>
    </xf>
    <xf numFmtId="1" fontId="6" fillId="0" borderId="0" xfId="40" applyNumberFormat="1" applyFont="1" applyProtection="1">
      <alignment/>
      <protection/>
    </xf>
    <xf numFmtId="0" fontId="6" fillId="0" borderId="0" xfId="41" applyFont="1" applyBorder="1" applyAlignment="1" applyProtection="1">
      <alignment horizontal="right" vertical="center" indent="2"/>
      <protection/>
    </xf>
    <xf numFmtId="0" fontId="6" fillId="0" borderId="0" xfId="41" applyFont="1" applyBorder="1" applyAlignment="1" applyProtection="1">
      <alignment vertical="center"/>
      <protection/>
    </xf>
    <xf numFmtId="0" fontId="6" fillId="0" borderId="0" xfId="41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center"/>
      <protection/>
    </xf>
    <xf numFmtId="0" fontId="3" fillId="0" borderId="25" xfId="38" applyFont="1" applyBorder="1" applyAlignment="1" applyProtection="1">
      <alignment horizontal="centerContinuous" vertical="center" wrapText="1"/>
      <protection/>
    </xf>
    <xf numFmtId="0" fontId="6" fillId="0" borderId="26" xfId="38" applyFont="1" applyBorder="1" applyAlignment="1" applyProtection="1">
      <alignment horizontal="center" vertical="center" wrapText="1"/>
      <protection/>
    </xf>
    <xf numFmtId="3" fontId="6" fillId="0" borderId="25" xfId="38" applyNumberFormat="1" applyFont="1" applyBorder="1" applyAlignment="1" applyProtection="1">
      <alignment horizontal="right" vertical="center"/>
      <protection/>
    </xf>
    <xf numFmtId="3" fontId="3" fillId="0" borderId="27" xfId="38" applyNumberFormat="1" applyFont="1" applyBorder="1" applyAlignment="1" applyProtection="1">
      <alignment horizontal="right" vertical="center"/>
      <protection/>
    </xf>
    <xf numFmtId="3" fontId="8" fillId="0" borderId="28" xfId="38" applyNumberFormat="1" applyFont="1" applyBorder="1" applyAlignment="1" applyProtection="1">
      <alignment horizontal="right" vertical="center"/>
      <protection/>
    </xf>
    <xf numFmtId="3" fontId="3" fillId="0" borderId="29" xfId="38" applyNumberFormat="1" applyFont="1" applyBorder="1" applyAlignment="1" applyProtection="1">
      <alignment horizontal="right" vertical="center"/>
      <protection/>
    </xf>
    <xf numFmtId="1" fontId="6" fillId="0" borderId="0" xfId="40" applyNumberFormat="1" applyFont="1" applyBorder="1" applyProtection="1">
      <alignment/>
      <protection/>
    </xf>
    <xf numFmtId="0" fontId="3" fillId="0" borderId="0" xfId="4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0" xfId="41" applyFont="1" applyAlignment="1" applyProtection="1">
      <alignment horizontal="center" vertical="center"/>
      <protection hidden="1"/>
    </xf>
    <xf numFmtId="0" fontId="3" fillId="0" borderId="0" xfId="40" applyFont="1" applyProtection="1">
      <alignment/>
      <protection/>
    </xf>
    <xf numFmtId="0" fontId="3" fillId="0" borderId="0" xfId="40" applyFont="1" applyAlignment="1" applyProtection="1">
      <alignment horizont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6" fillId="0" borderId="0" xfId="4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41" applyFont="1" applyBorder="1" applyAlignment="1" applyProtection="1">
      <alignment horizontal="left" vertical="center"/>
      <protection/>
    </xf>
    <xf numFmtId="0" fontId="3" fillId="0" borderId="0" xfId="37" applyFont="1" applyAlignment="1" applyProtection="1">
      <alignment horizontal="left" vertical="center" wrapText="1"/>
      <protection/>
    </xf>
    <xf numFmtId="0" fontId="3" fillId="0" borderId="19" xfId="37" applyFont="1" applyBorder="1" applyAlignment="1" applyProtection="1">
      <alignment horizontal="center" vertical="center" wrapText="1"/>
      <protection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Continuous" vertical="center" wrapText="1"/>
      <protection/>
    </xf>
    <xf numFmtId="0" fontId="3" fillId="0" borderId="25" xfId="37" applyFont="1" applyBorder="1" applyAlignment="1" applyProtection="1">
      <alignment horizontal="centerContinuous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27" xfId="37" applyFont="1" applyBorder="1" applyAlignment="1" applyProtection="1">
      <alignment horizontal="center"/>
      <protection/>
    </xf>
    <xf numFmtId="0" fontId="6" fillId="0" borderId="17" xfId="37" applyFont="1" applyBorder="1" applyAlignment="1" applyProtection="1">
      <alignment horizontal="center" vertical="center" wrapText="1"/>
      <protection/>
    </xf>
    <xf numFmtId="49" fontId="6" fillId="0" borderId="18" xfId="37" applyNumberFormat="1" applyFont="1" applyBorder="1" applyAlignment="1" applyProtection="1">
      <alignment horizontal="center" vertical="center" wrapText="1"/>
      <protection/>
    </xf>
    <xf numFmtId="0" fontId="6" fillId="0" borderId="18" xfId="37" applyFont="1" applyBorder="1" applyAlignment="1" applyProtection="1">
      <alignment horizontal="center" vertical="center" wrapText="1"/>
      <protection/>
    </xf>
    <xf numFmtId="0" fontId="6" fillId="0" borderId="26" xfId="37" applyFont="1" applyBorder="1" applyAlignment="1" applyProtection="1">
      <alignment horizontal="center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49" fontId="8" fillId="0" borderId="31" xfId="37" applyNumberFormat="1" applyFont="1" applyBorder="1" applyAlignment="1" applyProtection="1">
      <alignment horizontal="center" vertical="center" wrapText="1"/>
      <protection/>
    </xf>
    <xf numFmtId="3" fontId="6" fillId="36" borderId="31" xfId="41" applyNumberFormat="1" applyFont="1" applyFill="1" applyBorder="1" applyAlignment="1" applyProtection="1">
      <alignment horizontal="right" vertical="top"/>
      <protection locked="0"/>
    </xf>
    <xf numFmtId="3" fontId="6" fillId="0" borderId="32" xfId="37" applyNumberFormat="1" applyFont="1" applyFill="1" applyBorder="1" applyAlignment="1" applyProtection="1">
      <alignment horizontal="right" vertical="center" wrapText="1"/>
      <protection/>
    </xf>
    <xf numFmtId="0" fontId="6" fillId="0" borderId="0" xfId="37" applyFont="1" applyBorder="1" applyProtection="1">
      <alignment/>
      <protection/>
    </xf>
    <xf numFmtId="0" fontId="3" fillId="0" borderId="19" xfId="37" applyFont="1" applyBorder="1" applyAlignment="1" applyProtection="1">
      <alignment horizontal="left" vertical="center" wrapText="1"/>
      <protection/>
    </xf>
    <xf numFmtId="3" fontId="6" fillId="0" borderId="15" xfId="37" applyNumberFormat="1" applyFont="1" applyBorder="1" applyAlignment="1" applyProtection="1">
      <alignment horizontal="right" vertical="center" wrapText="1"/>
      <protection/>
    </xf>
    <xf numFmtId="3" fontId="6" fillId="0" borderId="25" xfId="37" applyNumberFormat="1" applyFont="1" applyFill="1" applyBorder="1" applyAlignment="1" applyProtection="1">
      <alignment horizontal="right" vertical="center" wrapText="1"/>
      <protection/>
    </xf>
    <xf numFmtId="0" fontId="6" fillId="0" borderId="20" xfId="37" applyFont="1" applyBorder="1" applyAlignment="1" applyProtection="1">
      <alignment horizontal="left" vertical="center" wrapText="1"/>
      <protection/>
    </xf>
    <xf numFmtId="49" fontId="6" fillId="0" borderId="16" xfId="37" applyNumberFormat="1" applyFont="1" applyBorder="1" applyAlignment="1" applyProtection="1">
      <alignment horizontal="center" vertical="center" wrapText="1"/>
      <protection/>
    </xf>
    <xf numFmtId="3" fontId="6" fillId="0" borderId="16" xfId="37" applyNumberFormat="1" applyFont="1" applyFill="1" applyBorder="1" applyAlignment="1" applyProtection="1">
      <alignment horizontal="right" vertical="center" wrapText="1"/>
      <protection/>
    </xf>
    <xf numFmtId="3" fontId="6" fillId="0" borderId="27" xfId="37" applyNumberFormat="1" applyFont="1" applyFill="1" applyBorder="1" applyAlignment="1" applyProtection="1">
      <alignment horizontal="right" vertical="center" wrapText="1"/>
      <protection/>
    </xf>
    <xf numFmtId="3" fontId="6" fillId="36" borderId="16" xfId="41" applyNumberFormat="1" applyFont="1" applyFill="1" applyBorder="1" applyAlignment="1" applyProtection="1">
      <alignment horizontal="right" vertical="top"/>
      <protection locked="0"/>
    </xf>
    <xf numFmtId="0" fontId="8" fillId="0" borderId="21" xfId="37" applyFont="1" applyBorder="1" applyAlignment="1" applyProtection="1">
      <alignment horizontal="right" vertical="center" wrapText="1"/>
      <protection/>
    </xf>
    <xf numFmtId="49" fontId="8" fillId="0" borderId="22" xfId="37" applyNumberFormat="1" applyFont="1" applyBorder="1" applyAlignment="1" applyProtection="1">
      <alignment horizontal="center" vertical="center" wrapText="1"/>
      <protection/>
    </xf>
    <xf numFmtId="3" fontId="8" fillId="0" borderId="22" xfId="37" applyNumberFormat="1" applyFont="1" applyBorder="1" applyAlignment="1" applyProtection="1">
      <alignment horizontal="right" vertical="center" wrapText="1"/>
      <protection/>
    </xf>
    <xf numFmtId="3" fontId="8" fillId="0" borderId="28" xfId="37" applyNumberFormat="1" applyFont="1" applyBorder="1" applyAlignment="1" applyProtection="1">
      <alignment horizontal="right" vertical="center" wrapText="1"/>
      <protection/>
    </xf>
    <xf numFmtId="3" fontId="6" fillId="0" borderId="15" xfId="37" applyNumberFormat="1" applyFont="1" applyFill="1" applyBorder="1" applyAlignment="1" applyProtection="1">
      <alignment horizontal="right" vertical="center" wrapText="1"/>
      <protection/>
    </xf>
    <xf numFmtId="49" fontId="8" fillId="0" borderId="16" xfId="37" applyNumberFormat="1" applyFont="1" applyBorder="1" applyAlignment="1" applyProtection="1">
      <alignment horizontal="center" vertical="center" wrapText="1"/>
      <protection/>
    </xf>
    <xf numFmtId="3" fontId="9" fillId="36" borderId="16" xfId="41" applyNumberFormat="1" applyFont="1" applyFill="1" applyBorder="1" applyAlignment="1" applyProtection="1">
      <alignment horizontal="right" vertical="top"/>
      <protection locked="0"/>
    </xf>
    <xf numFmtId="3" fontId="8" fillId="0" borderId="27" xfId="37" applyNumberFormat="1" applyFont="1" applyFill="1" applyBorder="1" applyAlignment="1" applyProtection="1">
      <alignment horizontal="right" vertical="center" wrapText="1"/>
      <protection/>
    </xf>
    <xf numFmtId="0" fontId="6" fillId="0" borderId="21" xfId="37" applyFont="1" applyBorder="1" applyAlignment="1" applyProtection="1">
      <alignment horizontal="left" vertical="center" wrapText="1"/>
      <protection/>
    </xf>
    <xf numFmtId="49" fontId="3" fillId="0" borderId="22" xfId="37" applyNumberFormat="1" applyFont="1" applyBorder="1" applyAlignment="1" applyProtection="1">
      <alignment horizontal="center" vertical="center" wrapText="1"/>
      <protection/>
    </xf>
    <xf numFmtId="3" fontId="6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0" borderId="22" xfId="37" applyNumberFormat="1" applyFont="1" applyBorder="1" applyAlignment="1" applyProtection="1">
      <alignment horizontal="right" vertical="center" wrapText="1"/>
      <protection/>
    </xf>
    <xf numFmtId="3" fontId="6" fillId="0" borderId="28" xfId="37" applyNumberFormat="1" applyFont="1" applyFill="1" applyBorder="1" applyAlignment="1" applyProtection="1">
      <alignment horizontal="right" vertical="center" wrapText="1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49" fontId="3" fillId="0" borderId="24" xfId="37" applyNumberFormat="1" applyFont="1" applyBorder="1" applyAlignment="1" applyProtection="1">
      <alignment horizontal="left" vertical="center" wrapText="1"/>
      <protection/>
    </xf>
    <xf numFmtId="3" fontId="6" fillId="0" borderId="24" xfId="37" applyNumberFormat="1" applyFont="1" applyFill="1" applyBorder="1" applyAlignment="1" applyProtection="1">
      <alignment horizontal="right" vertical="center" wrapText="1"/>
      <protection/>
    </xf>
    <xf numFmtId="3" fontId="6" fillId="0" borderId="24" xfId="37" applyNumberFormat="1" applyFont="1" applyBorder="1" applyAlignment="1" applyProtection="1">
      <alignment horizontal="right" vertical="center" wrapText="1"/>
      <protection/>
    </xf>
    <xf numFmtId="3" fontId="6" fillId="0" borderId="29" xfId="37" applyNumberFormat="1" applyFont="1" applyFill="1" applyBorder="1" applyAlignment="1" applyProtection="1">
      <alignment horizontal="right" vertical="center" wrapText="1"/>
      <protection/>
    </xf>
    <xf numFmtId="0" fontId="8" fillId="0" borderId="17" xfId="37" applyFont="1" applyBorder="1" applyAlignment="1" applyProtection="1">
      <alignment horizontal="righ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3" fontId="8" fillId="0" borderId="18" xfId="37" applyNumberFormat="1" applyFont="1" applyBorder="1" applyAlignment="1" applyProtection="1">
      <alignment horizontal="right" vertical="center" wrapText="1"/>
      <protection/>
    </xf>
    <xf numFmtId="3" fontId="8" fillId="0" borderId="26" xfId="37" applyNumberFormat="1" applyFont="1" applyBorder="1" applyAlignment="1" applyProtection="1">
      <alignment horizontal="right" vertical="center" wrapText="1"/>
      <protection/>
    </xf>
    <xf numFmtId="0" fontId="3" fillId="0" borderId="33" xfId="37" applyFont="1" applyBorder="1" applyAlignment="1" applyProtection="1">
      <alignment horizontal="left" vertical="center" wrapText="1"/>
      <protection/>
    </xf>
    <xf numFmtId="49" fontId="3" fillId="0" borderId="34" xfId="37" applyNumberFormat="1" applyFont="1" applyBorder="1" applyAlignment="1" applyProtection="1">
      <alignment horizontal="center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3" fontId="3" fillId="0" borderId="35" xfId="37" applyNumberFormat="1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6" fillId="0" borderId="0" xfId="37" applyFont="1" applyBorder="1" applyAlignment="1" applyProtection="1">
      <alignment horizontal="right" vertical="center" wrapText="1"/>
      <protection/>
    </xf>
    <xf numFmtId="0" fontId="6" fillId="0" borderId="0" xfId="37" applyFont="1" applyBorder="1" applyAlignment="1" applyProtection="1">
      <alignment horizontal="lef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left" vertical="center" wrapText="1"/>
      <protection/>
    </xf>
    <xf numFmtId="0" fontId="6" fillId="0" borderId="18" xfId="37" applyFont="1" applyBorder="1" applyAlignment="1" applyProtection="1">
      <alignment horizontal="center"/>
      <protection/>
    </xf>
    <xf numFmtId="0" fontId="6" fillId="0" borderId="26" xfId="37" applyFont="1" applyBorder="1" applyAlignment="1" applyProtection="1">
      <alignment horizontal="center"/>
      <protection/>
    </xf>
    <xf numFmtId="49" fontId="3" fillId="0" borderId="15" xfId="37" applyNumberFormat="1" applyFont="1" applyBorder="1" applyAlignment="1" applyProtection="1">
      <alignment horizontal="left" vertical="center" wrapText="1"/>
      <protection/>
    </xf>
    <xf numFmtId="0" fontId="6" fillId="0" borderId="15" xfId="37" applyFont="1" applyBorder="1" applyAlignment="1" applyProtection="1">
      <alignment horizontal="right" vertical="center" wrapText="1"/>
      <protection/>
    </xf>
    <xf numFmtId="0" fontId="6" fillId="0" borderId="25" xfId="37" applyFont="1" applyBorder="1" applyAlignment="1" applyProtection="1">
      <alignment horizontal="right"/>
      <protection/>
    </xf>
    <xf numFmtId="0" fontId="6" fillId="0" borderId="16" xfId="37" applyFont="1" applyBorder="1" applyAlignment="1" applyProtection="1">
      <alignment horizontal="right" vertical="center" wrapText="1"/>
      <protection/>
    </xf>
    <xf numFmtId="1" fontId="6" fillId="0" borderId="16" xfId="37" applyNumberFormat="1" applyFont="1" applyFill="1" applyBorder="1" applyAlignment="1" applyProtection="1">
      <alignment horizontal="right" vertical="center" wrapText="1"/>
      <protection/>
    </xf>
    <xf numFmtId="1" fontId="6" fillId="0" borderId="27" xfId="37" applyNumberFormat="1" applyFont="1" applyBorder="1" applyAlignment="1" applyProtection="1">
      <alignment horizontal="right" vertical="center" wrapText="1"/>
      <protection/>
    </xf>
    <xf numFmtId="3" fontId="6" fillId="36" borderId="16" xfId="41" applyNumberFormat="1" applyFont="1" applyFill="1" applyBorder="1" applyAlignment="1" applyProtection="1">
      <alignment vertical="top"/>
      <protection locked="0"/>
    </xf>
    <xf numFmtId="3" fontId="6" fillId="36" borderId="27" xfId="41" applyNumberFormat="1" applyFont="1" applyFill="1" applyBorder="1" applyAlignment="1" applyProtection="1">
      <alignment vertical="top"/>
      <protection locked="0"/>
    </xf>
    <xf numFmtId="0" fontId="6" fillId="0" borderId="27" xfId="37" applyFont="1" applyBorder="1" applyAlignment="1" applyProtection="1">
      <alignment horizontal="right" vertical="center" wrapText="1"/>
      <protection/>
    </xf>
    <xf numFmtId="0" fontId="6" fillId="0" borderId="20" xfId="37" applyFont="1" applyBorder="1" applyAlignment="1" applyProtection="1">
      <alignment vertical="center" wrapText="1"/>
      <protection/>
    </xf>
    <xf numFmtId="0" fontId="8" fillId="0" borderId="22" xfId="37" applyFont="1" applyBorder="1" applyAlignment="1" applyProtection="1">
      <alignment horizontal="right" vertical="center" wrapText="1"/>
      <protection/>
    </xf>
    <xf numFmtId="1" fontId="8" fillId="0" borderId="22" xfId="37" applyNumberFormat="1" applyFont="1" applyFill="1" applyBorder="1" applyAlignment="1" applyProtection="1">
      <alignment horizontal="right" vertical="center" wrapText="1"/>
      <protection/>
    </xf>
    <xf numFmtId="0" fontId="8" fillId="0" borderId="28" xfId="37" applyFont="1" applyBorder="1" applyAlignment="1" applyProtection="1">
      <alignment horizontal="right" vertical="center" wrapText="1"/>
      <protection/>
    </xf>
    <xf numFmtId="49" fontId="3" fillId="0" borderId="24" xfId="37" applyNumberFormat="1" applyFont="1" applyBorder="1" applyAlignment="1" applyProtection="1">
      <alignment horizontal="center" vertical="center" wrapText="1"/>
      <protection/>
    </xf>
    <xf numFmtId="1" fontId="6" fillId="0" borderId="24" xfId="37" applyNumberFormat="1" applyFont="1" applyBorder="1" applyAlignment="1" applyProtection="1">
      <alignment horizontal="right" vertical="center" wrapText="1"/>
      <protection/>
    </xf>
    <xf numFmtId="1" fontId="6" fillId="0" borderId="24" xfId="37" applyNumberFormat="1" applyFont="1" applyFill="1" applyBorder="1" applyAlignment="1" applyProtection="1">
      <alignment horizontal="right" vertical="center" wrapText="1"/>
      <protection/>
    </xf>
    <xf numFmtId="1" fontId="6" fillId="0" borderId="29" xfId="37" applyNumberFormat="1" applyFont="1" applyBorder="1" applyAlignment="1" applyProtection="1">
      <alignment horizontal="right"/>
      <protection/>
    </xf>
    <xf numFmtId="49" fontId="9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left" vertical="center" wrapText="1"/>
      <protection/>
    </xf>
    <xf numFmtId="49" fontId="3" fillId="0" borderId="18" xfId="37" applyNumberFormat="1" applyFont="1" applyBorder="1" applyAlignment="1" applyProtection="1">
      <alignment horizontal="center" vertical="center" wrapText="1"/>
      <protection/>
    </xf>
    <xf numFmtId="1" fontId="6" fillId="0" borderId="18" xfId="37" applyNumberFormat="1" applyFont="1" applyBorder="1" applyAlignment="1" applyProtection="1">
      <alignment horizontal="right" vertical="center" wrapText="1"/>
      <protection/>
    </xf>
    <xf numFmtId="1" fontId="6" fillId="0" borderId="18" xfId="37" applyNumberFormat="1" applyFont="1" applyFill="1" applyBorder="1" applyAlignment="1" applyProtection="1">
      <alignment horizontal="right" vertical="center" wrapText="1"/>
      <protection/>
    </xf>
    <xf numFmtId="1" fontId="6" fillId="0" borderId="26" xfId="37" applyNumberFormat="1" applyFont="1" applyBorder="1" applyAlignment="1" applyProtection="1">
      <alignment horizontal="right"/>
      <protection/>
    </xf>
    <xf numFmtId="1" fontId="6" fillId="0" borderId="15" xfId="37" applyNumberFormat="1" applyFont="1" applyBorder="1" applyAlignment="1" applyProtection="1">
      <alignment horizontal="right" vertical="center" wrapText="1"/>
      <protection/>
    </xf>
    <xf numFmtId="1" fontId="6" fillId="0" borderId="15" xfId="37" applyNumberFormat="1" applyFont="1" applyFill="1" applyBorder="1" applyAlignment="1" applyProtection="1">
      <alignment horizontal="right" vertical="center" wrapText="1"/>
      <protection/>
    </xf>
    <xf numFmtId="1" fontId="6" fillId="0" borderId="25" xfId="37" applyNumberFormat="1" applyFont="1" applyBorder="1" applyAlignment="1" applyProtection="1">
      <alignment horizontal="right"/>
      <protection/>
    </xf>
    <xf numFmtId="0" fontId="6" fillId="0" borderId="16" xfId="37" applyFont="1" applyFill="1" applyBorder="1" applyAlignment="1" applyProtection="1">
      <alignment horizontal="right" vertical="center" wrapText="1"/>
      <protection/>
    </xf>
    <xf numFmtId="0" fontId="6" fillId="0" borderId="27" xfId="37" applyFont="1" applyFill="1" applyBorder="1" applyAlignment="1" applyProtection="1">
      <alignment horizontal="right" vertical="center" wrapText="1"/>
      <protection/>
    </xf>
    <xf numFmtId="1" fontId="6" fillId="0" borderId="16" xfId="37" applyNumberFormat="1" applyFont="1" applyBorder="1" applyAlignment="1" applyProtection="1">
      <alignment horizontal="right" vertical="center" wrapText="1"/>
      <protection/>
    </xf>
    <xf numFmtId="1" fontId="8" fillId="0" borderId="22" xfId="37" applyNumberFormat="1" applyFont="1" applyBorder="1" applyAlignment="1" applyProtection="1">
      <alignment horizontal="right" vertical="center" wrapText="1"/>
      <protection/>
    </xf>
    <xf numFmtId="1" fontId="8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36" xfId="37" applyFont="1" applyBorder="1" applyAlignment="1" applyProtection="1">
      <alignment horizontal="left" vertical="center" wrapText="1"/>
      <protection/>
    </xf>
    <xf numFmtId="49" fontId="3" fillId="0" borderId="37" xfId="37" applyNumberFormat="1" applyFont="1" applyBorder="1" applyAlignment="1" applyProtection="1">
      <alignment horizontal="center" vertical="center" wrapText="1"/>
      <protection/>
    </xf>
    <xf numFmtId="1" fontId="3" fillId="0" borderId="37" xfId="37" applyNumberFormat="1" applyFont="1" applyBorder="1" applyAlignment="1" applyProtection="1">
      <alignment horizontal="right" vertical="center" wrapText="1"/>
      <protection/>
    </xf>
    <xf numFmtId="1" fontId="3" fillId="0" borderId="38" xfId="37" applyNumberFormat="1" applyFont="1" applyBorder="1" applyAlignment="1" applyProtection="1">
      <alignment horizontal="right" vertical="center" wrapText="1"/>
      <protection/>
    </xf>
    <xf numFmtId="49" fontId="6" fillId="0" borderId="0" xfId="37" applyNumberFormat="1" applyFont="1" applyBorder="1" applyAlignment="1" applyProtection="1">
      <alignment horizontal="center" vertical="center" wrapText="1"/>
      <protection/>
    </xf>
    <xf numFmtId="1" fontId="6" fillId="0" borderId="0" xfId="37" applyNumberFormat="1" applyFont="1" applyBorder="1" applyAlignment="1" applyProtection="1">
      <alignment horizontal="left" vertical="center" wrapText="1"/>
      <protection/>
    </xf>
    <xf numFmtId="1" fontId="6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6" fillId="0" borderId="19" xfId="37" applyFont="1" applyBorder="1" applyAlignment="1" applyProtection="1">
      <alignment horizontal="left" vertical="center" wrapText="1"/>
      <protection/>
    </xf>
    <xf numFmtId="49" fontId="6" fillId="0" borderId="15" xfId="37" applyNumberFormat="1" applyFont="1" applyBorder="1" applyAlignment="1" applyProtection="1">
      <alignment horizontal="center" vertical="center" wrapText="1"/>
      <protection/>
    </xf>
    <xf numFmtId="3" fontId="6" fillId="36" borderId="15" xfId="41" applyNumberFormat="1" applyFont="1" applyFill="1" applyBorder="1" applyAlignment="1" applyProtection="1">
      <alignment vertical="top"/>
      <protection locked="0"/>
    </xf>
    <xf numFmtId="1" fontId="6" fillId="0" borderId="25" xfId="37" applyNumberFormat="1" applyFont="1" applyFill="1" applyBorder="1" applyAlignment="1" applyProtection="1">
      <alignment horizontal="right"/>
      <protection/>
    </xf>
    <xf numFmtId="1" fontId="6" fillId="0" borderId="27" xfId="37" applyNumberFormat="1" applyFont="1" applyFill="1" applyBorder="1" applyAlignment="1" applyProtection="1">
      <alignment horizontal="right"/>
      <protection/>
    </xf>
    <xf numFmtId="49" fontId="6" fillId="0" borderId="22" xfId="37" applyNumberFormat="1" applyFont="1" applyBorder="1" applyAlignment="1" applyProtection="1">
      <alignment horizontal="center" vertical="center" wrapText="1"/>
      <protection/>
    </xf>
    <xf numFmtId="3" fontId="6" fillId="36" borderId="22" xfId="41" applyNumberFormat="1" applyFont="1" applyFill="1" applyBorder="1" applyAlignment="1" applyProtection="1">
      <alignment vertical="top"/>
      <protection locked="0"/>
    </xf>
    <xf numFmtId="1" fontId="6" fillId="0" borderId="28" xfId="37" applyNumberFormat="1" applyFont="1" applyFill="1" applyBorder="1" applyAlignment="1" applyProtection="1">
      <alignment horizontal="right"/>
      <protection/>
    </xf>
    <xf numFmtId="0" fontId="8" fillId="0" borderId="36" xfId="37" applyFont="1" applyBorder="1" applyAlignment="1" applyProtection="1">
      <alignment horizontal="left" vertical="center" wrapText="1"/>
      <protection/>
    </xf>
    <xf numFmtId="49" fontId="8" fillId="0" borderId="37" xfId="37" applyNumberFormat="1" applyFont="1" applyBorder="1" applyAlignment="1" applyProtection="1">
      <alignment horizontal="center" vertical="center" wrapText="1"/>
      <protection/>
    </xf>
    <xf numFmtId="0" fontId="8" fillId="0" borderId="37" xfId="37" applyFont="1" applyBorder="1" applyAlignment="1" applyProtection="1">
      <alignment horizontal="right" vertical="center" wrapText="1"/>
      <protection/>
    </xf>
    <xf numFmtId="0" fontId="8" fillId="0" borderId="38" xfId="37" applyFont="1" applyBorder="1" applyAlignment="1" applyProtection="1">
      <alignment horizontal="right" vertical="center" wrapText="1"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left" vertical="center" wrapText="1"/>
      <protection/>
    </xf>
    <xf numFmtId="0" fontId="6" fillId="0" borderId="0" xfId="40" applyFont="1" applyAlignment="1" applyProtection="1">
      <alignment/>
      <protection/>
    </xf>
    <xf numFmtId="0" fontId="10" fillId="0" borderId="0" xfId="41" applyFont="1" applyBorder="1" applyAlignment="1" applyProtection="1">
      <alignment horizontal="centerContinuous" vertical="center"/>
      <protection/>
    </xf>
    <xf numFmtId="0" fontId="11" fillId="0" borderId="0" xfId="41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6" fillId="0" borderId="0" xfId="39" applyFont="1" applyBorder="1" applyAlignment="1" applyProtection="1">
      <alignment vertical="justify" wrapText="1"/>
      <protection/>
    </xf>
    <xf numFmtId="0" fontId="3" fillId="0" borderId="15" xfId="39" applyFont="1" applyBorder="1" applyAlignment="1" applyProtection="1">
      <alignment horizontal="centerContinuous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Continuous"/>
      <protection/>
    </xf>
    <xf numFmtId="0" fontId="3" fillId="0" borderId="18" xfId="39" applyFont="1" applyBorder="1" applyAlignment="1" applyProtection="1">
      <alignment horizontal="centerContinuous"/>
      <protection/>
    </xf>
    <xf numFmtId="0" fontId="3" fillId="0" borderId="18" xfId="39" applyFont="1" applyBorder="1" applyAlignment="1" applyProtection="1">
      <alignment horizontal="center"/>
      <protection/>
    </xf>
    <xf numFmtId="0" fontId="3" fillId="0" borderId="18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right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49" fontId="3" fillId="37" borderId="15" xfId="39" applyNumberFormat="1" applyFont="1" applyFill="1" applyBorder="1" applyAlignment="1" applyProtection="1">
      <alignment vertical="center" wrapText="1"/>
      <protection/>
    </xf>
    <xf numFmtId="0" fontId="6" fillId="37" borderId="15" xfId="39" applyFont="1" applyFill="1" applyBorder="1" applyAlignment="1" applyProtection="1">
      <alignment horizontal="right" vertical="center" wrapText="1"/>
      <protection/>
    </xf>
    <xf numFmtId="0" fontId="6" fillId="0" borderId="20" xfId="39" applyFont="1" applyBorder="1" applyAlignment="1" applyProtection="1">
      <alignment horizontal="right" vertical="center"/>
      <protection/>
    </xf>
    <xf numFmtId="0" fontId="6" fillId="0" borderId="16" xfId="39" applyFont="1" applyBorder="1" applyAlignment="1" applyProtection="1">
      <alignment vertical="center"/>
      <protection/>
    </xf>
    <xf numFmtId="49" fontId="6" fillId="0" borderId="16" xfId="39" applyNumberFormat="1" applyFont="1" applyBorder="1" applyAlignment="1" applyProtection="1">
      <alignment horizontal="center" vertical="center" wrapText="1"/>
      <protection/>
    </xf>
    <xf numFmtId="3" fontId="6" fillId="36" borderId="39" xfId="41" applyNumberFormat="1" applyFont="1" applyFill="1" applyBorder="1" applyAlignment="1" applyProtection="1">
      <alignment horizontal="right" vertical="center"/>
      <protection locked="0"/>
    </xf>
    <xf numFmtId="0" fontId="6" fillId="0" borderId="16" xfId="39" applyFont="1" applyFill="1" applyBorder="1" applyAlignment="1" applyProtection="1">
      <alignment horizontal="right" vertical="center" wrapText="1"/>
      <protection/>
    </xf>
    <xf numFmtId="0" fontId="6" fillId="0" borderId="16" xfId="39" applyFont="1" applyBorder="1" applyAlignment="1" applyProtection="1">
      <alignment vertical="center" wrapText="1"/>
      <protection/>
    </xf>
    <xf numFmtId="49" fontId="6" fillId="0" borderId="16" xfId="39" applyNumberFormat="1" applyFont="1" applyBorder="1" applyAlignment="1" applyProtection="1">
      <alignment horizontal="center" vertical="center"/>
      <protection/>
    </xf>
    <xf numFmtId="0" fontId="8" fillId="0" borderId="16" xfId="39" applyFont="1" applyBorder="1" applyAlignment="1" applyProtection="1">
      <alignment horizontal="right" vertical="center"/>
      <protection/>
    </xf>
    <xf numFmtId="49" fontId="8" fillId="0" borderId="16" xfId="39" applyNumberFormat="1" applyFont="1" applyBorder="1" applyAlignment="1" applyProtection="1">
      <alignment horizontal="center" vertical="center" wrapText="1"/>
      <protection/>
    </xf>
    <xf numFmtId="0" fontId="8" fillId="0" borderId="16" xfId="39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right" vertical="center"/>
      <protection/>
    </xf>
    <xf numFmtId="0" fontId="3" fillId="0" borderId="16" xfId="39" applyFont="1" applyBorder="1" applyAlignment="1" applyProtection="1">
      <alignment horizontal="left" vertical="center"/>
      <protection/>
    </xf>
    <xf numFmtId="0" fontId="3" fillId="0" borderId="20" xfId="39" applyFont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1" fontId="6" fillId="0" borderId="16" xfId="39" applyNumberFormat="1" applyFont="1" applyBorder="1" applyAlignment="1" applyProtection="1">
      <alignment horizontal="right" vertical="center" wrapText="1"/>
      <protection/>
    </xf>
    <xf numFmtId="0" fontId="6" fillId="0" borderId="20" xfId="39" applyFont="1" applyBorder="1" applyAlignment="1" applyProtection="1">
      <alignment horizontal="right" vertical="center" wrapText="1"/>
      <protection/>
    </xf>
    <xf numFmtId="0" fontId="6" fillId="0" borderId="16" xfId="39" applyFont="1" applyBorder="1" applyAlignment="1" applyProtection="1">
      <alignment horizontal="left" vertical="center" wrapText="1"/>
      <protection/>
    </xf>
    <xf numFmtId="49" fontId="8" fillId="0" borderId="18" xfId="39" applyNumberFormat="1" applyFont="1" applyBorder="1" applyAlignment="1" applyProtection="1">
      <alignment horizontal="center" vertical="center" wrapText="1"/>
      <protection/>
    </xf>
    <xf numFmtId="0" fontId="8" fillId="0" borderId="18" xfId="39" applyFont="1" applyBorder="1" applyAlignment="1" applyProtection="1">
      <alignment horizontal="right" vertical="center" wrapText="1"/>
      <protection/>
    </xf>
    <xf numFmtId="0" fontId="6" fillId="0" borderId="18" xfId="39" applyFont="1" applyFill="1" applyBorder="1" applyAlignment="1" applyProtection="1">
      <alignment horizontal="right" vertical="center" wrapText="1"/>
      <protection/>
    </xf>
    <xf numFmtId="0" fontId="3" fillId="0" borderId="39" xfId="39" applyFont="1" applyBorder="1" applyAlignment="1" applyProtection="1">
      <alignment vertical="center" wrapText="1"/>
      <protection/>
    </xf>
    <xf numFmtId="49" fontId="6" fillId="37" borderId="39" xfId="39" applyNumberFormat="1" applyFont="1" applyFill="1" applyBorder="1" applyAlignment="1" applyProtection="1">
      <alignment horizontal="center" vertical="center" wrapText="1"/>
      <protection/>
    </xf>
    <xf numFmtId="1" fontId="6" fillId="37" borderId="40" xfId="39" applyNumberFormat="1" applyFont="1" applyFill="1" applyBorder="1" applyAlignment="1" applyProtection="1">
      <alignment horizontal="right" vertical="center" wrapText="1"/>
      <protection/>
    </xf>
    <xf numFmtId="0" fontId="9" fillId="0" borderId="16" xfId="39" applyFont="1" applyBorder="1" applyAlignment="1" applyProtection="1">
      <alignment vertical="center"/>
      <protection/>
    </xf>
    <xf numFmtId="49" fontId="6" fillId="0" borderId="24" xfId="39" applyNumberFormat="1" applyFont="1" applyBorder="1" applyAlignment="1" applyProtection="1">
      <alignment horizontal="center" vertical="center" wrapText="1"/>
      <protection/>
    </xf>
    <xf numFmtId="0" fontId="6" fillId="0" borderId="24" xfId="39" applyFont="1" applyBorder="1" applyAlignment="1" applyProtection="1">
      <alignment horizontal="right" vertical="center" wrapText="1"/>
      <protection/>
    </xf>
    <xf numFmtId="0" fontId="6" fillId="0" borderId="24" xfId="39" applyFont="1" applyFill="1" applyBorder="1" applyAlignment="1" applyProtection="1">
      <alignment horizontal="right" vertical="center" wrapText="1"/>
      <protection/>
    </xf>
    <xf numFmtId="0" fontId="6" fillId="0" borderId="16" xfId="39" applyFont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vertical="center"/>
      <protection/>
    </xf>
    <xf numFmtId="0" fontId="6" fillId="0" borderId="21" xfId="39" applyFont="1" applyBorder="1" applyAlignment="1" applyProtection="1">
      <alignment horizontal="right" vertical="center"/>
      <protection/>
    </xf>
    <xf numFmtId="0" fontId="3" fillId="0" borderId="22" xfId="39" applyFont="1" applyBorder="1" applyAlignment="1" applyProtection="1">
      <alignment vertical="center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1" fontId="3" fillId="0" borderId="22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/>
    </xf>
    <xf numFmtId="1" fontId="6" fillId="0" borderId="0" xfId="39" applyNumberFormat="1" applyFont="1" applyAlignment="1" applyProtection="1">
      <alignment vertical="center" wrapText="1"/>
      <protection/>
    </xf>
    <xf numFmtId="1" fontId="6" fillId="0" borderId="0" xfId="39" applyNumberFormat="1" applyFont="1" applyAlignment="1" applyProtection="1">
      <alignment horizontal="left" vertical="center" wrapText="1"/>
      <protection/>
    </xf>
    <xf numFmtId="0" fontId="6" fillId="0" borderId="0" xfId="39" applyFont="1" applyAlignment="1" applyProtection="1">
      <alignment vertical="center" wrapText="1"/>
      <protection/>
    </xf>
    <xf numFmtId="0" fontId="6" fillId="0" borderId="0" xfId="39" applyFont="1" applyAlignment="1" applyProtection="1">
      <alignment horizontal="left" vertical="center" wrapText="1"/>
      <protection/>
    </xf>
    <xf numFmtId="0" fontId="6" fillId="0" borderId="0" xfId="41" applyFont="1" applyAlignment="1" applyProtection="1">
      <alignment horizontal="left" vertical="top" wrapText="1"/>
      <protection/>
    </xf>
    <xf numFmtId="0" fontId="6" fillId="0" borderId="0" xfId="41" applyFont="1" applyAlignment="1" applyProtection="1">
      <alignment vertical="top" wrapText="1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3" fillId="0" borderId="0" xfId="39" applyFont="1" applyAlignment="1" applyProtection="1">
      <alignment horizontal="center"/>
      <protection/>
    </xf>
    <xf numFmtId="0" fontId="6" fillId="0" borderId="0" xfId="41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26" xfId="39" applyFont="1" applyBorder="1" applyAlignment="1" applyProtection="1">
      <alignment horizontal="center" vertical="center" wrapText="1"/>
      <protection/>
    </xf>
    <xf numFmtId="0" fontId="6" fillId="37" borderId="25" xfId="39" applyFont="1" applyFill="1" applyBorder="1" applyAlignment="1" applyProtection="1">
      <alignment horizontal="right" vertical="center" wrapText="1"/>
      <protection/>
    </xf>
    <xf numFmtId="0" fontId="6" fillId="0" borderId="27" xfId="39" applyFont="1" applyFill="1" applyBorder="1" applyAlignment="1" applyProtection="1">
      <alignment horizontal="right" vertical="center" wrapText="1"/>
      <protection/>
    </xf>
    <xf numFmtId="0" fontId="6" fillId="0" borderId="26" xfId="39" applyFont="1" applyFill="1" applyBorder="1" applyAlignment="1" applyProtection="1">
      <alignment horizontal="right" vertical="center" wrapText="1"/>
      <protection/>
    </xf>
    <xf numFmtId="1" fontId="6" fillId="37" borderId="41" xfId="39" applyNumberFormat="1" applyFont="1" applyFill="1" applyBorder="1" applyAlignment="1" applyProtection="1">
      <alignment horizontal="right" vertical="center" wrapText="1"/>
      <protection/>
    </xf>
    <xf numFmtId="0" fontId="6" fillId="0" borderId="29" xfId="39" applyFont="1" applyFill="1" applyBorder="1" applyAlignment="1" applyProtection="1">
      <alignment horizontal="right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6" fillId="0" borderId="0" xfId="44" applyFont="1" applyAlignment="1" applyProtection="1">
      <alignment wrapText="1"/>
      <protection/>
    </xf>
    <xf numFmtId="49" fontId="6" fillId="0" borderId="0" xfId="44" applyNumberFormat="1" applyFont="1" applyAlignment="1" applyProtection="1">
      <alignment horizontal="center" wrapText="1"/>
      <protection/>
    </xf>
    <xf numFmtId="0" fontId="6" fillId="0" borderId="0" xfId="44" applyFont="1" applyProtection="1">
      <alignment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 hidden="1"/>
    </xf>
    <xf numFmtId="0" fontId="3" fillId="0" borderId="0" xfId="44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44" applyFont="1" applyAlignment="1" applyProtection="1">
      <alignment horizontal="centerContinuous" vertical="center"/>
      <protection/>
    </xf>
    <xf numFmtId="49" fontId="6" fillId="0" borderId="0" xfId="44" applyNumberFormat="1" applyFont="1" applyAlignment="1" applyProtection="1">
      <alignment horizontal="centerContinuous" wrapText="1"/>
      <protection/>
    </xf>
    <xf numFmtId="0" fontId="6" fillId="0" borderId="0" xfId="44" applyFont="1" applyAlignment="1" applyProtection="1">
      <alignment horizontal="centerContinuous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0" fontId="3" fillId="0" borderId="15" xfId="44" applyFont="1" applyBorder="1" applyAlignment="1" applyProtection="1">
      <alignment horizontal="centerContinuous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49" fontId="3" fillId="0" borderId="22" xfId="44" applyNumberFormat="1" applyFont="1" applyBorder="1" applyAlignment="1" applyProtection="1">
      <alignment horizontal="center" vertical="center" wrapText="1"/>
      <protection/>
    </xf>
    <xf numFmtId="0" fontId="3" fillId="0" borderId="22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49" fontId="3" fillId="0" borderId="15" xfId="44" applyNumberFormat="1" applyFont="1" applyBorder="1" applyAlignment="1" applyProtection="1">
      <alignment horizontal="center" vertical="center" wrapText="1"/>
      <protection/>
    </xf>
    <xf numFmtId="49" fontId="6" fillId="0" borderId="15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36" borderId="16" xfId="41" applyNumberFormat="1" applyFont="1" applyFill="1" applyBorder="1" applyAlignment="1" applyProtection="1">
      <alignment vertical="center"/>
      <protection locked="0"/>
    </xf>
    <xf numFmtId="49" fontId="6" fillId="0" borderId="16" xfId="44" applyNumberFormat="1" applyFont="1" applyBorder="1" applyAlignment="1" applyProtection="1">
      <alignment horizontal="center" vertical="center" wrapText="1"/>
      <protection/>
    </xf>
    <xf numFmtId="3" fontId="6" fillId="0" borderId="16" xfId="44" applyNumberFormat="1" applyFont="1" applyBorder="1" applyAlignment="1" applyProtection="1">
      <alignment vertical="center"/>
      <protection/>
    </xf>
    <xf numFmtId="0" fontId="6" fillId="0" borderId="20" xfId="44" applyFont="1" applyBorder="1" applyAlignment="1" applyProtection="1">
      <alignment vertical="center" wrapText="1"/>
      <protection/>
    </xf>
    <xf numFmtId="3" fontId="6" fillId="36" borderId="16" xfId="41" applyNumberFormat="1" applyFont="1" applyFill="1" applyBorder="1" applyAlignment="1" applyProtection="1">
      <alignment vertical="center"/>
      <protection locked="0"/>
    </xf>
    <xf numFmtId="3" fontId="3" fillId="0" borderId="16" xfId="44" applyNumberFormat="1" applyFont="1" applyBorder="1" applyAlignment="1" applyProtection="1">
      <alignment vertical="center"/>
      <protection/>
    </xf>
    <xf numFmtId="3" fontId="3" fillId="37" borderId="16" xfId="44" applyNumberFormat="1" applyFont="1" applyFill="1" applyBorder="1" applyAlignment="1" applyProtection="1">
      <alignment vertical="center"/>
      <protection/>
    </xf>
    <xf numFmtId="0" fontId="6" fillId="0" borderId="20" xfId="44" applyFont="1" applyBorder="1" applyAlignment="1" applyProtection="1">
      <alignment wrapText="1"/>
      <protection/>
    </xf>
    <xf numFmtId="49" fontId="6" fillId="0" borderId="16" xfId="44" applyNumberFormat="1" applyFont="1" applyBorder="1" applyAlignment="1" applyProtection="1">
      <alignment horizontal="center" wrapText="1"/>
      <protection/>
    </xf>
    <xf numFmtId="0" fontId="6" fillId="0" borderId="17" xfId="44" applyFont="1" applyBorder="1" applyAlignment="1" applyProtection="1">
      <alignment vertical="center" wrapText="1"/>
      <protection/>
    </xf>
    <xf numFmtId="49" fontId="6" fillId="0" borderId="18" xfId="44" applyNumberFormat="1" applyFont="1" applyBorder="1" applyAlignment="1" applyProtection="1">
      <alignment horizontal="center" vertical="center" wrapText="1"/>
      <protection/>
    </xf>
    <xf numFmtId="3" fontId="6" fillId="36" borderId="18" xfId="41" applyNumberFormat="1" applyFont="1" applyFill="1" applyBorder="1" applyAlignment="1" applyProtection="1">
      <alignment vertical="center"/>
      <protection locked="0"/>
    </xf>
    <xf numFmtId="0" fontId="3" fillId="0" borderId="33" xfId="44" applyFont="1" applyBorder="1" applyAlignment="1" applyProtection="1">
      <alignment vertical="center" wrapText="1"/>
      <protection/>
    </xf>
    <xf numFmtId="49" fontId="3" fillId="0" borderId="34" xfId="44" applyNumberFormat="1" applyFont="1" applyBorder="1" applyAlignment="1" applyProtection="1">
      <alignment horizontal="center" vertical="center" wrapText="1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6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6" fillId="0" borderId="0" xfId="0" applyFont="1" applyAlignment="1" applyProtection="1">
      <alignment vertical="justify"/>
      <protection/>
    </xf>
    <xf numFmtId="0" fontId="6" fillId="0" borderId="0" xfId="41" applyFont="1" applyFill="1" applyAlignment="1" applyProtection="1">
      <alignment horizontal="left" vertical="justify"/>
      <protection/>
    </xf>
    <xf numFmtId="0" fontId="3" fillId="37" borderId="32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37" borderId="42" xfId="44" applyFont="1" applyFill="1" applyBorder="1" applyAlignment="1" applyProtection="1">
      <alignment horizontal="center" vertical="center" wrapText="1"/>
      <protection/>
    </xf>
    <xf numFmtId="0" fontId="3" fillId="37" borderId="29" xfId="44" applyFont="1" applyFill="1" applyBorder="1" applyAlignment="1" applyProtection="1">
      <alignment horizontal="centerContinuous" vertical="center" wrapText="1"/>
      <protection/>
    </xf>
    <xf numFmtId="0" fontId="3" fillId="0" borderId="28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49" fontId="6" fillId="37" borderId="15" xfId="44" applyNumberFormat="1" applyFont="1" applyFill="1" applyBorder="1" applyAlignment="1" applyProtection="1">
      <alignment horizontal="center" vertical="center" wrapText="1"/>
      <protection/>
    </xf>
    <xf numFmtId="49" fontId="6" fillId="0" borderId="25" xfId="44" applyNumberFormat="1" applyFont="1" applyFill="1" applyBorder="1" applyAlignment="1" applyProtection="1">
      <alignment horizontal="center" vertical="center" wrapText="1"/>
      <protection/>
    </xf>
    <xf numFmtId="3" fontId="3" fillId="0" borderId="27" xfId="44" applyNumberFormat="1" applyFont="1" applyFill="1" applyBorder="1" applyAlignment="1" applyProtection="1">
      <alignment vertical="center"/>
      <protection/>
    </xf>
    <xf numFmtId="3" fontId="6" fillId="0" borderId="0" xfId="44" applyNumberFormat="1" applyFont="1" applyBorder="1" applyProtection="1">
      <alignment/>
      <protection/>
    </xf>
    <xf numFmtId="3" fontId="6" fillId="0" borderId="16" xfId="44" applyNumberFormat="1" applyFont="1" applyFill="1" applyBorder="1" applyAlignment="1" applyProtection="1">
      <alignment vertical="center"/>
      <protection/>
    </xf>
    <xf numFmtId="3" fontId="6" fillId="0" borderId="27" xfId="44" applyNumberFormat="1" applyFont="1" applyBorder="1" applyAlignment="1" applyProtection="1">
      <alignment vertical="center"/>
      <protection/>
    </xf>
    <xf numFmtId="0" fontId="6" fillId="0" borderId="0" xfId="44" applyFont="1" applyBorder="1" applyProtection="1">
      <alignment/>
      <protection/>
    </xf>
    <xf numFmtId="3" fontId="6" fillId="36" borderId="27" xfId="41" applyNumberFormat="1" applyFont="1" applyFill="1" applyBorder="1" applyAlignment="1" applyProtection="1">
      <alignment vertical="center"/>
      <protection locked="0"/>
    </xf>
    <xf numFmtId="3" fontId="3" fillId="0" borderId="27" xfId="44" applyNumberFormat="1" applyFont="1" applyBorder="1" applyAlignment="1" applyProtection="1">
      <alignment vertical="center"/>
      <protection/>
    </xf>
    <xf numFmtId="3" fontId="3" fillId="36" borderId="27" xfId="41" applyNumberFormat="1" applyFont="1" applyFill="1" applyBorder="1" applyAlignment="1" applyProtection="1">
      <alignment vertical="center"/>
      <protection locked="0"/>
    </xf>
    <xf numFmtId="3" fontId="3" fillId="0" borderId="18" xfId="44" applyNumberFormat="1" applyFont="1" applyFill="1" applyBorder="1" applyAlignment="1" applyProtection="1">
      <alignment vertical="center"/>
      <protection/>
    </xf>
    <xf numFmtId="3" fontId="6" fillId="36" borderId="26" xfId="41" applyNumberFormat="1" applyFont="1" applyFill="1" applyBorder="1" applyAlignment="1" applyProtection="1">
      <alignment vertical="center"/>
      <protection locked="0"/>
    </xf>
    <xf numFmtId="3" fontId="3" fillId="0" borderId="34" xfId="44" applyNumberFormat="1" applyFont="1" applyFill="1" applyBorder="1" applyAlignment="1" applyProtection="1">
      <alignment vertical="center"/>
      <protection/>
    </xf>
    <xf numFmtId="3" fontId="3" fillId="0" borderId="35" xfId="44" applyNumberFormat="1" applyFont="1" applyBorder="1" applyAlignment="1" applyProtection="1">
      <alignment vertical="center"/>
      <protection/>
    </xf>
    <xf numFmtId="0" fontId="6" fillId="0" borderId="0" xfId="43" applyFont="1" applyProtection="1">
      <alignment/>
      <protection/>
    </xf>
    <xf numFmtId="0" fontId="6" fillId="0" borderId="0" xfId="42" applyFont="1" applyAlignment="1" applyProtection="1">
      <alignment wrapText="1"/>
      <protection/>
    </xf>
    <xf numFmtId="0" fontId="6" fillId="0" borderId="0" xfId="42" applyFont="1" applyFill="1" applyAlignment="1" applyProtection="1">
      <alignment wrapText="1"/>
      <protection/>
    </xf>
    <xf numFmtId="0" fontId="6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41" applyFont="1" applyFill="1" applyAlignment="1" applyProtection="1">
      <alignment vertical="top"/>
      <protection/>
    </xf>
    <xf numFmtId="0" fontId="6" fillId="0" borderId="0" xfId="42" applyFont="1" applyAlignment="1" applyProtection="1">
      <alignment horizontal="centerContinuous" wrapText="1"/>
      <protection/>
    </xf>
    <xf numFmtId="0" fontId="6" fillId="0" borderId="0" xfId="41" applyFont="1" applyBorder="1" applyAlignment="1" applyProtection="1">
      <alignment horizontal="centerContinuous" vertical="center"/>
      <protection/>
    </xf>
    <xf numFmtId="177" fontId="6" fillId="0" borderId="0" xfId="41" applyNumberFormat="1" applyFont="1" applyAlignment="1" applyProtection="1">
      <alignment horizontal="left" vertical="center" wrapText="1"/>
      <protection/>
    </xf>
    <xf numFmtId="0" fontId="6" fillId="0" borderId="0" xfId="42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vertical="top" wrapText="1"/>
      <protection/>
    </xf>
    <xf numFmtId="0" fontId="6" fillId="0" borderId="0" xfId="42" applyFont="1" applyFill="1" applyBorder="1" applyAlignment="1" applyProtection="1">
      <alignment horizontal="right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14" fontId="3" fillId="0" borderId="15" xfId="42" applyNumberFormat="1" applyFont="1" applyFill="1" applyBorder="1" applyAlignment="1" applyProtection="1">
      <alignment horizontal="center" vertical="center" wrapText="1"/>
      <protection/>
    </xf>
    <xf numFmtId="14" fontId="3" fillId="0" borderId="25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wrapText="1"/>
      <protection/>
    </xf>
    <xf numFmtId="0" fontId="3" fillId="0" borderId="17" xfId="42" applyFont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49" fontId="3" fillId="0" borderId="18" xfId="42" applyNumberFormat="1" applyFont="1" applyFill="1" applyBorder="1" applyAlignment="1" applyProtection="1">
      <alignment horizontal="center" vertical="center" wrapText="1"/>
      <protection/>
    </xf>
    <xf numFmtId="49" fontId="3" fillId="0" borderId="26" xfId="42" applyNumberFormat="1" applyFont="1" applyFill="1" applyBorder="1" applyAlignment="1" applyProtection="1">
      <alignment horizontal="center" vertical="center" wrapText="1"/>
      <protection/>
    </xf>
    <xf numFmtId="0" fontId="8" fillId="0" borderId="19" xfId="42" applyFont="1" applyBorder="1" applyAlignment="1" applyProtection="1">
      <alignment wrapText="1"/>
      <protection/>
    </xf>
    <xf numFmtId="49" fontId="8" fillId="0" borderId="15" xfId="42" applyNumberFormat="1" applyFont="1" applyBorder="1" applyAlignment="1" applyProtection="1">
      <alignment wrapText="1"/>
      <protection/>
    </xf>
    <xf numFmtId="3" fontId="6" fillId="0" borderId="15" xfId="42" applyNumberFormat="1" applyFont="1" applyFill="1" applyBorder="1" applyAlignment="1" applyProtection="1">
      <alignment wrapText="1"/>
      <protection/>
    </xf>
    <xf numFmtId="3" fontId="6" fillId="0" borderId="25" xfId="42" applyNumberFormat="1" applyFont="1" applyFill="1" applyBorder="1" applyAlignment="1" applyProtection="1">
      <alignment wrapText="1"/>
      <protection/>
    </xf>
    <xf numFmtId="0" fontId="6" fillId="0" borderId="0" xfId="42" applyFont="1" applyBorder="1" applyAlignment="1" applyProtection="1">
      <alignment wrapText="1"/>
      <protection/>
    </xf>
    <xf numFmtId="0" fontId="6" fillId="0" borderId="20" xfId="42" applyFont="1" applyBorder="1" applyAlignment="1" applyProtection="1">
      <alignment wrapText="1"/>
      <protection/>
    </xf>
    <xf numFmtId="49" fontId="6" fillId="0" borderId="16" xfId="42" applyNumberFormat="1" applyFont="1" applyBorder="1" applyAlignment="1" applyProtection="1">
      <alignment horizontal="center" wrapText="1"/>
      <protection/>
    </xf>
    <xf numFmtId="1" fontId="6" fillId="0" borderId="0" xfId="42" applyNumberFormat="1" applyFont="1" applyBorder="1" applyAlignment="1" applyProtection="1">
      <alignment wrapText="1"/>
      <protection/>
    </xf>
    <xf numFmtId="1" fontId="6" fillId="0" borderId="0" xfId="42" applyNumberFormat="1" applyFont="1" applyAlignment="1" applyProtection="1">
      <alignment wrapText="1"/>
      <protection/>
    </xf>
    <xf numFmtId="0" fontId="6" fillId="0" borderId="20" xfId="42" applyFont="1" applyFill="1" applyBorder="1" applyAlignment="1" applyProtection="1">
      <alignment wrapText="1"/>
      <protection/>
    </xf>
    <xf numFmtId="49" fontId="6" fillId="0" borderId="16" xfId="42" applyNumberFormat="1" applyFont="1" applyFill="1" applyBorder="1" applyAlignment="1" applyProtection="1">
      <alignment horizontal="center" wrapText="1"/>
      <protection/>
    </xf>
    <xf numFmtId="0" fontId="3" fillId="0" borderId="21" xfId="42" applyFont="1" applyBorder="1" applyAlignment="1" applyProtection="1">
      <alignment horizontal="right" wrapText="1"/>
      <protection/>
    </xf>
    <xf numFmtId="49" fontId="3" fillId="0" borderId="22" xfId="42" applyNumberFormat="1" applyFont="1" applyBorder="1" applyAlignment="1" applyProtection="1">
      <alignment horizontal="center" wrapText="1"/>
      <protection/>
    </xf>
    <xf numFmtId="3" fontId="3" fillId="0" borderId="22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49" fontId="8" fillId="0" borderId="15" xfId="42" applyNumberFormat="1" applyFont="1" applyBorder="1" applyAlignment="1" applyProtection="1">
      <alignment horizontal="center" wrapText="1"/>
      <protection/>
    </xf>
    <xf numFmtId="0" fontId="8" fillId="0" borderId="23" xfId="42" applyFont="1" applyBorder="1" applyAlignment="1" applyProtection="1">
      <alignment wrapText="1"/>
      <protection/>
    </xf>
    <xf numFmtId="49" fontId="8" fillId="0" borderId="24" xfId="42" applyNumberFormat="1" applyFont="1" applyBorder="1" applyAlignment="1" applyProtection="1">
      <alignment horizontal="center" wrapText="1"/>
      <protection/>
    </xf>
    <xf numFmtId="3" fontId="6" fillId="0" borderId="24" xfId="42" applyNumberFormat="1" applyFont="1" applyFill="1" applyBorder="1" applyAlignment="1" applyProtection="1">
      <alignment wrapText="1"/>
      <protection/>
    </xf>
    <xf numFmtId="3" fontId="6" fillId="0" borderId="29" xfId="42" applyNumberFormat="1" applyFont="1" applyFill="1" applyBorder="1" applyAlignment="1" applyProtection="1">
      <alignment wrapText="1"/>
      <protection/>
    </xf>
    <xf numFmtId="0" fontId="3" fillId="0" borderId="17" xfId="42" applyFont="1" applyBorder="1" applyAlignment="1" applyProtection="1">
      <alignment horizontal="right" wrapText="1"/>
      <protection/>
    </xf>
    <xf numFmtId="49" fontId="3" fillId="0" borderId="18" xfId="42" applyNumberFormat="1" applyFont="1" applyBorder="1" applyAlignment="1" applyProtection="1">
      <alignment horizontal="center" wrapText="1"/>
      <protection/>
    </xf>
    <xf numFmtId="3" fontId="3" fillId="0" borderId="18" xfId="42" applyNumberFormat="1" applyFont="1" applyFill="1" applyBorder="1" applyAlignment="1" applyProtection="1">
      <alignment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0" fontId="3" fillId="0" borderId="33" xfId="42" applyFont="1" applyBorder="1" applyAlignment="1" applyProtection="1">
      <alignment wrapText="1"/>
      <protection/>
    </xf>
    <xf numFmtId="49" fontId="3" fillId="0" borderId="34" xfId="42" applyNumberFormat="1" applyFont="1" applyBorder="1" applyAlignment="1" applyProtection="1">
      <alignment horizontal="center"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3" fillId="0" borderId="35" xfId="42" applyNumberFormat="1" applyFont="1" applyFill="1" applyBorder="1" applyAlignment="1" applyProtection="1">
      <alignment wrapText="1"/>
      <protection/>
    </xf>
    <xf numFmtId="0" fontId="8" fillId="0" borderId="43" xfId="42" applyFont="1" applyBorder="1" applyAlignment="1" applyProtection="1">
      <alignment wrapText="1"/>
      <protection/>
    </xf>
    <xf numFmtId="49" fontId="8" fillId="0" borderId="44" xfId="42" applyNumberFormat="1" applyFont="1" applyBorder="1" applyAlignment="1" applyProtection="1">
      <alignment horizontal="center" wrapText="1"/>
      <protection/>
    </xf>
    <xf numFmtId="3" fontId="8" fillId="36" borderId="44" xfId="41" applyNumberFormat="1" applyFont="1" applyFill="1" applyBorder="1" applyAlignment="1" applyProtection="1">
      <alignment vertical="top"/>
      <protection locked="0"/>
    </xf>
    <xf numFmtId="3" fontId="8" fillId="36" borderId="42" xfId="41" applyNumberFormat="1" applyFont="1" applyFill="1" applyBorder="1" applyAlignment="1" applyProtection="1">
      <alignment vertical="top"/>
      <protection locked="0"/>
    </xf>
    <xf numFmtId="0" fontId="8" fillId="0" borderId="33" xfId="42" applyFont="1" applyBorder="1" applyAlignment="1" applyProtection="1">
      <alignment wrapText="1"/>
      <protection/>
    </xf>
    <xf numFmtId="49" fontId="8" fillId="0" borderId="34" xfId="42" applyNumberFormat="1" applyFont="1" applyBorder="1" applyAlignment="1" applyProtection="1">
      <alignment horizontal="center" wrapText="1"/>
      <protection/>
    </xf>
    <xf numFmtId="3" fontId="8" fillId="0" borderId="34" xfId="42" applyNumberFormat="1" applyFont="1" applyFill="1" applyBorder="1" applyAlignment="1" applyProtection="1">
      <alignment wrapText="1"/>
      <protection/>
    </xf>
    <xf numFmtId="3" fontId="8" fillId="0" borderId="35" xfId="42" applyNumberFormat="1" applyFont="1" applyFill="1" applyBorder="1" applyAlignment="1" applyProtection="1">
      <alignment wrapText="1"/>
      <protection/>
    </xf>
    <xf numFmtId="0" fontId="6" fillId="0" borderId="23" xfId="42" applyFont="1" applyBorder="1" applyAlignment="1" applyProtection="1">
      <alignment wrapText="1"/>
      <protection/>
    </xf>
    <xf numFmtId="49" fontId="9" fillId="0" borderId="24" xfId="42" applyNumberFormat="1" applyFont="1" applyBorder="1" applyAlignment="1" applyProtection="1">
      <alignment horizontal="center" wrapText="1"/>
      <protection/>
    </xf>
    <xf numFmtId="3" fontId="6" fillId="36" borderId="24" xfId="41" applyNumberFormat="1" applyFont="1" applyFill="1" applyBorder="1" applyAlignment="1" applyProtection="1">
      <alignment vertical="top"/>
      <protection locked="0"/>
    </xf>
    <xf numFmtId="3" fontId="6" fillId="36" borderId="29" xfId="41" applyNumberFormat="1" applyFont="1" applyFill="1" applyBorder="1" applyAlignment="1" applyProtection="1">
      <alignment vertical="top"/>
      <protection locked="0"/>
    </xf>
    <xf numFmtId="0" fontId="6" fillId="0" borderId="21" xfId="42" applyFont="1" applyBorder="1" applyAlignment="1" applyProtection="1">
      <alignment wrapText="1"/>
      <protection/>
    </xf>
    <xf numFmtId="49" fontId="9" fillId="0" borderId="22" xfId="42" applyNumberFormat="1" applyFont="1" applyBorder="1" applyAlignment="1" applyProtection="1">
      <alignment horizontal="center" wrapText="1"/>
      <protection/>
    </xf>
    <xf numFmtId="3" fontId="6" fillId="36" borderId="28" xfId="41" applyNumberFormat="1" applyFont="1" applyFill="1" applyBorder="1" applyAlignment="1" applyProtection="1">
      <alignment vertical="top"/>
      <protection locked="0"/>
    </xf>
    <xf numFmtId="49" fontId="6" fillId="0" borderId="0" xfId="42" applyNumberFormat="1" applyFont="1" applyBorder="1" applyAlignment="1" applyProtection="1">
      <alignment wrapText="1"/>
      <protection/>
    </xf>
    <xf numFmtId="1" fontId="6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0" fontId="13" fillId="0" borderId="0" xfId="42" applyFont="1" applyAlignment="1" applyProtection="1">
      <alignment horizontal="left" wrapText="1"/>
      <protection/>
    </xf>
    <xf numFmtId="177" fontId="6" fillId="0" borderId="0" xfId="41" applyNumberFormat="1" applyFont="1" applyAlignment="1" applyProtection="1">
      <alignment vertical="center"/>
      <protection/>
    </xf>
    <xf numFmtId="1" fontId="6" fillId="0" borderId="0" xfId="41" applyNumberFormat="1" applyFont="1" applyAlignment="1" applyProtection="1">
      <alignment vertical="top"/>
      <protection/>
    </xf>
    <xf numFmtId="0" fontId="6" fillId="0" borderId="0" xfId="43" applyFont="1" applyAlignment="1" applyProtection="1">
      <alignment wrapText="1"/>
      <protection/>
    </xf>
    <xf numFmtId="0" fontId="3" fillId="0" borderId="0" xfId="41" applyFont="1" applyBorder="1" applyAlignment="1" applyProtection="1">
      <alignment horizontal="left" vertical="center"/>
      <protection/>
    </xf>
    <xf numFmtId="177" fontId="6" fillId="0" borderId="0" xfId="41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6" fillId="0" borderId="0" xfId="43" applyFont="1" applyBorder="1" applyProtection="1">
      <alignment/>
      <protection/>
    </xf>
    <xf numFmtId="0" fontId="6" fillId="0" borderId="0" xfId="43" applyFont="1" applyBorder="1" applyAlignment="1" applyProtection="1">
      <alignment wrapText="1"/>
      <protection/>
    </xf>
    <xf numFmtId="0" fontId="3" fillId="0" borderId="19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0" fontId="3" fillId="0" borderId="19" xfId="43" applyFont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3" fontId="3" fillId="0" borderId="15" xfId="43" applyNumberFormat="1" applyFont="1" applyBorder="1" applyAlignment="1" applyProtection="1">
      <alignment vertical="center"/>
      <protection/>
    </xf>
    <xf numFmtId="3" fontId="3" fillId="0" borderId="25" xfId="43" applyNumberFormat="1" applyFont="1" applyBorder="1" applyAlignment="1" applyProtection="1">
      <alignment vertical="center"/>
      <protection/>
    </xf>
    <xf numFmtId="0" fontId="6" fillId="0" borderId="15" xfId="43" applyFont="1" applyBorder="1" applyAlignment="1" applyProtection="1">
      <alignment vertical="center" wrapText="1"/>
      <protection/>
    </xf>
    <xf numFmtId="3" fontId="6" fillId="0" borderId="15" xfId="43" applyNumberFormat="1" applyFont="1" applyBorder="1" applyAlignment="1" applyProtection="1">
      <alignment vertical="center"/>
      <protection/>
    </xf>
    <xf numFmtId="3" fontId="6" fillId="0" borderId="25" xfId="43" applyNumberFormat="1" applyFont="1" applyBorder="1" applyAlignment="1" applyProtection="1">
      <alignment vertical="center"/>
      <protection/>
    </xf>
    <xf numFmtId="0" fontId="8" fillId="0" borderId="20" xfId="43" applyFont="1" applyBorder="1" applyAlignment="1" applyProtection="1">
      <alignment vertical="center" wrapText="1"/>
      <protection/>
    </xf>
    <xf numFmtId="0" fontId="8" fillId="0" borderId="16" xfId="43" applyFont="1" applyBorder="1" applyAlignment="1" applyProtection="1">
      <alignment vertical="center" wrapText="1"/>
      <protection/>
    </xf>
    <xf numFmtId="3" fontId="6" fillId="0" borderId="16" xfId="43" applyNumberFormat="1" applyFont="1" applyFill="1" applyBorder="1" applyAlignment="1" applyProtection="1">
      <alignment vertical="center"/>
      <protection/>
    </xf>
    <xf numFmtId="3" fontId="6" fillId="0" borderId="27" xfId="43" applyNumberFormat="1" applyFont="1" applyFill="1" applyBorder="1" applyAlignment="1" applyProtection="1">
      <alignment vertical="center"/>
      <protection/>
    </xf>
    <xf numFmtId="0" fontId="6" fillId="0" borderId="16" xfId="43" applyFont="1" applyBorder="1" applyAlignment="1" applyProtection="1">
      <alignment vertical="center" wrapText="1"/>
      <protection/>
    </xf>
    <xf numFmtId="3" fontId="6" fillId="0" borderId="16" xfId="43" applyNumberFormat="1" applyFont="1" applyBorder="1" applyAlignment="1" applyProtection="1">
      <alignment vertical="center"/>
      <protection/>
    </xf>
    <xf numFmtId="3" fontId="6" fillId="0" borderId="27" xfId="43" applyNumberFormat="1" applyFont="1" applyBorder="1" applyAlignment="1" applyProtection="1">
      <alignment vertical="center"/>
      <protection/>
    </xf>
    <xf numFmtId="0" fontId="6" fillId="0" borderId="20" xfId="43" applyFont="1" applyBorder="1" applyAlignment="1" applyProtection="1">
      <alignment vertical="center" wrapText="1"/>
      <protection/>
    </xf>
    <xf numFmtId="3" fontId="6" fillId="0" borderId="16" xfId="43" applyNumberFormat="1" applyFont="1" applyBorder="1" applyAlignment="1" applyProtection="1">
      <alignment horizontal="center" vertical="center"/>
      <protection/>
    </xf>
    <xf numFmtId="49" fontId="6" fillId="0" borderId="16" xfId="43" applyNumberFormat="1" applyFont="1" applyBorder="1" applyAlignment="1" applyProtection="1">
      <alignment horizontal="center" vertical="center" wrapText="1"/>
      <protection/>
    </xf>
    <xf numFmtId="0" fontId="6" fillId="0" borderId="20" xfId="43" applyFont="1" applyFill="1" applyBorder="1" applyAlignment="1" applyProtection="1">
      <alignment vertical="center" wrapText="1"/>
      <protection/>
    </xf>
    <xf numFmtId="0" fontId="8" fillId="0" borderId="20" xfId="43" applyFont="1" applyBorder="1" applyAlignment="1" applyProtection="1">
      <alignment horizontal="right" vertical="center" wrapText="1"/>
      <protection/>
    </xf>
    <xf numFmtId="49" fontId="8" fillId="0" borderId="16" xfId="43" applyNumberFormat="1" applyFont="1" applyBorder="1" applyAlignment="1" applyProtection="1">
      <alignment horizontal="center" vertical="center" wrapText="1"/>
      <protection/>
    </xf>
    <xf numFmtId="3" fontId="8" fillId="0" borderId="16" xfId="43" applyNumberFormat="1" applyFont="1" applyBorder="1" applyAlignment="1" applyProtection="1">
      <alignment vertical="center"/>
      <protection/>
    </xf>
    <xf numFmtId="3" fontId="8" fillId="0" borderId="27" xfId="43" applyNumberFormat="1" applyFont="1" applyBorder="1" applyAlignment="1" applyProtection="1">
      <alignment vertical="center"/>
      <protection/>
    </xf>
    <xf numFmtId="0" fontId="6" fillId="0" borderId="16" xfId="43" applyFont="1" applyBorder="1" applyAlignment="1" applyProtection="1">
      <alignment horizontal="center" vertical="center" wrapText="1"/>
      <protection/>
    </xf>
    <xf numFmtId="0" fontId="8" fillId="0" borderId="16" xfId="43" applyFont="1" applyBorder="1" applyAlignment="1" applyProtection="1">
      <alignment horizontal="center" vertical="center" wrapText="1"/>
      <protection/>
    </xf>
    <xf numFmtId="3" fontId="8" fillId="36" borderId="16" xfId="41" applyNumberFormat="1" applyFont="1" applyFill="1" applyBorder="1" applyAlignment="1" applyProtection="1">
      <alignment vertical="center"/>
      <protection locked="0"/>
    </xf>
    <xf numFmtId="3" fontId="8" fillId="36" borderId="27" xfId="41" applyNumberFormat="1" applyFont="1" applyFill="1" applyBorder="1" applyAlignment="1" applyProtection="1">
      <alignment vertical="center"/>
      <protection locked="0"/>
    </xf>
    <xf numFmtId="0" fontId="6" fillId="0" borderId="20" xfId="43" applyFont="1" applyBorder="1" applyAlignment="1" applyProtection="1">
      <alignment horizontal="left" vertical="center" wrapText="1"/>
      <protection/>
    </xf>
    <xf numFmtId="3" fontId="8" fillId="0" borderId="16" xfId="43" applyNumberFormat="1" applyFont="1" applyBorder="1" applyAlignment="1" applyProtection="1">
      <alignment horizontal="center" vertical="center"/>
      <protection/>
    </xf>
    <xf numFmtId="0" fontId="8" fillId="0" borderId="17" xfId="43" applyFont="1" applyBorder="1" applyAlignment="1" applyProtection="1">
      <alignment horizontal="right" vertical="center" wrapText="1"/>
      <protection/>
    </xf>
    <xf numFmtId="0" fontId="8" fillId="0" borderId="18" xfId="43" applyFont="1" applyBorder="1" applyAlignment="1" applyProtection="1">
      <alignment horizontal="center" vertical="center" wrapText="1"/>
      <protection/>
    </xf>
    <xf numFmtId="3" fontId="3" fillId="0" borderId="18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0" fontId="6" fillId="0" borderId="17" xfId="43" applyFont="1" applyBorder="1" applyAlignment="1" applyProtection="1">
      <alignment vertical="center" wrapText="1"/>
      <protection/>
    </xf>
    <xf numFmtId="0" fontId="6" fillId="0" borderId="18" xfId="43" applyFont="1" applyBorder="1" applyAlignment="1" applyProtection="1">
      <alignment vertical="center" wrapText="1"/>
      <protection/>
    </xf>
    <xf numFmtId="3" fontId="6" fillId="0" borderId="18" xfId="43" applyNumberFormat="1" applyFont="1" applyBorder="1" applyAlignment="1" applyProtection="1">
      <alignment vertical="center"/>
      <protection/>
    </xf>
    <xf numFmtId="3" fontId="6" fillId="0" borderId="26" xfId="43" applyNumberFormat="1" applyFont="1" applyBorder="1" applyAlignment="1" applyProtection="1">
      <alignment vertical="center"/>
      <protection/>
    </xf>
    <xf numFmtId="3" fontId="3" fillId="0" borderId="15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Fill="1" applyBorder="1" applyAlignment="1" applyProtection="1">
      <alignment vertical="center"/>
      <protection/>
    </xf>
    <xf numFmtId="0" fontId="8" fillId="0" borderId="15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2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27" xfId="43" applyNumberFormat="1" applyFont="1" applyFill="1" applyBorder="1" applyAlignment="1" applyProtection="1">
      <alignment vertical="center"/>
      <protection/>
    </xf>
    <xf numFmtId="0" fontId="8" fillId="0" borderId="20" xfId="43" applyFont="1" applyBorder="1" applyAlignment="1" applyProtection="1">
      <alignment horizontal="left" vertical="center" wrapText="1"/>
      <protection/>
    </xf>
    <xf numFmtId="0" fontId="3" fillId="0" borderId="17" xfId="43" applyFont="1" applyBorder="1" applyAlignment="1" applyProtection="1">
      <alignment horizontal="left" vertical="center" wrapText="1"/>
      <protection/>
    </xf>
    <xf numFmtId="3" fontId="8" fillId="0" borderId="18" xfId="43" applyNumberFormat="1" applyFont="1" applyBorder="1" applyAlignment="1" applyProtection="1">
      <alignment vertical="center"/>
      <protection/>
    </xf>
    <xf numFmtId="3" fontId="8" fillId="0" borderId="26" xfId="43" applyNumberFormat="1" applyFont="1" applyBorder="1" applyAlignment="1" applyProtection="1">
      <alignment vertical="center"/>
      <protection/>
    </xf>
    <xf numFmtId="0" fontId="3" fillId="0" borderId="17" xfId="43" applyFont="1" applyBorder="1" applyAlignment="1" applyProtection="1">
      <alignment vertical="center" wrapText="1"/>
      <protection/>
    </xf>
    <xf numFmtId="0" fontId="3" fillId="0" borderId="19" xfId="43" applyFont="1" applyBorder="1" applyAlignment="1" applyProtection="1">
      <alignment horizontal="left" vertical="center" wrapText="1"/>
      <protection/>
    </xf>
    <xf numFmtId="0" fontId="14" fillId="0" borderId="20" xfId="43" applyFont="1" applyBorder="1" applyAlignment="1" applyProtection="1">
      <alignment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49" fontId="3" fillId="0" borderId="18" xfId="43" applyNumberFormat="1" applyFont="1" applyBorder="1" applyAlignment="1" applyProtection="1">
      <alignment horizontal="center" vertical="center" wrapText="1"/>
      <protection/>
    </xf>
    <xf numFmtId="0" fontId="3" fillId="0" borderId="33" xfId="43" applyFont="1" applyBorder="1" applyAlignment="1" applyProtection="1">
      <alignment horizontal="left" vertical="center" wrapText="1"/>
      <protection/>
    </xf>
    <xf numFmtId="0" fontId="3" fillId="0" borderId="34" xfId="43" applyFont="1" applyBorder="1" applyAlignment="1" applyProtection="1">
      <alignment horizontal="center" vertical="center" wrapText="1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3" fillId="0" borderId="35" xfId="43" applyNumberFormat="1" applyFont="1" applyBorder="1" applyAlignment="1" applyProtection="1">
      <alignment vertical="center"/>
      <protection/>
    </xf>
    <xf numFmtId="49" fontId="3" fillId="0" borderId="34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wrapText="1"/>
      <protection/>
    </xf>
    <xf numFmtId="1" fontId="6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6" fillId="0" borderId="0" xfId="43" applyNumberFormat="1" applyFo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6" fillId="0" borderId="0" xfId="41" applyFont="1" applyAlignment="1" applyProtection="1">
      <alignment horizontal="center" vertical="center" wrapText="1"/>
      <protection/>
    </xf>
    <xf numFmtId="0" fontId="6" fillId="0" borderId="0" xfId="41" applyFont="1" applyAlignment="1" applyProtection="1">
      <alignment vertical="center" wrapText="1"/>
      <protection/>
    </xf>
    <xf numFmtId="0" fontId="6" fillId="0" borderId="0" xfId="41" applyFont="1" applyAlignment="1" applyProtection="1">
      <alignment horizontal="center" vertical="center"/>
      <protection/>
    </xf>
    <xf numFmtId="0" fontId="6" fillId="0" borderId="0" xfId="41" applyFont="1" applyAlignment="1" applyProtection="1">
      <alignment vertical="center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9" xfId="41" applyFont="1" applyBorder="1" applyAlignment="1" applyProtection="1">
      <alignment horizontal="center" vertical="center"/>
      <protection/>
    </xf>
    <xf numFmtId="0" fontId="3" fillId="0" borderId="15" xfId="41" applyFont="1" applyBorder="1" applyAlignment="1" applyProtection="1">
      <alignment horizontal="center" vertical="top" wrapText="1"/>
      <protection/>
    </xf>
    <xf numFmtId="14" fontId="3" fillId="0" borderId="15" xfId="41" applyNumberFormat="1" applyFont="1" applyBorder="1" applyAlignment="1" applyProtection="1">
      <alignment horizontal="center" vertical="center" wrapText="1"/>
      <protection/>
    </xf>
    <xf numFmtId="14" fontId="3" fillId="0" borderId="25" xfId="41" applyNumberFormat="1" applyFont="1" applyBorder="1" applyAlignment="1" applyProtection="1">
      <alignment horizontal="center" vertical="center" wrapText="1"/>
      <protection/>
    </xf>
    <xf numFmtId="49" fontId="3" fillId="0" borderId="19" xfId="41" applyNumberFormat="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horizontal="center" vertical="top" wrapText="1"/>
      <protection/>
    </xf>
    <xf numFmtId="0" fontId="3" fillId="0" borderId="26" xfId="41" applyFont="1" applyBorder="1" applyAlignment="1" applyProtection="1">
      <alignment horizontal="center" vertical="top" wrapText="1"/>
      <protection/>
    </xf>
    <xf numFmtId="49" fontId="3" fillId="0" borderId="17" xfId="41" applyNumberFormat="1" applyFont="1" applyBorder="1" applyAlignment="1" applyProtection="1">
      <alignment horizontal="center" vertical="center" wrapText="1"/>
      <protection/>
    </xf>
    <xf numFmtId="0" fontId="4" fillId="38" borderId="19" xfId="41" applyFont="1" applyFill="1" applyBorder="1" applyAlignment="1" applyProtection="1">
      <alignment horizontal="left" vertical="top" wrapText="1"/>
      <protection/>
    </xf>
    <xf numFmtId="49" fontId="3" fillId="0" borderId="15" xfId="41" applyNumberFormat="1" applyFont="1" applyBorder="1" applyAlignment="1" applyProtection="1">
      <alignment horizontal="right" vertical="top" wrapText="1"/>
      <protection/>
    </xf>
    <xf numFmtId="3" fontId="6" fillId="0" borderId="15" xfId="41" applyNumberFormat="1" applyFont="1" applyBorder="1" applyAlignment="1" applyProtection="1">
      <alignment vertical="top" wrapText="1"/>
      <protection/>
    </xf>
    <xf numFmtId="3" fontId="6" fillId="0" borderId="25" xfId="41" applyNumberFormat="1" applyFont="1" applyBorder="1" applyAlignment="1" applyProtection="1">
      <alignment vertical="top" wrapText="1"/>
      <protection/>
    </xf>
    <xf numFmtId="49" fontId="3" fillId="37" borderId="15" xfId="41" applyNumberFormat="1" applyFont="1" applyFill="1" applyBorder="1" applyAlignment="1" applyProtection="1">
      <alignment horizontal="right" vertical="top" wrapText="1"/>
      <protection/>
    </xf>
    <xf numFmtId="3" fontId="6" fillId="37" borderId="15" xfId="36" applyNumberFormat="1" applyFont="1" applyFill="1" applyBorder="1" applyAlignment="1" applyProtection="1">
      <alignment vertical="top" wrapText="1"/>
      <protection/>
    </xf>
    <xf numFmtId="3" fontId="6" fillId="37" borderId="25" xfId="36" applyNumberFormat="1" applyFont="1" applyFill="1" applyBorder="1" applyAlignment="1" applyProtection="1">
      <alignment vertical="top" wrapText="1"/>
      <protection/>
    </xf>
    <xf numFmtId="0" fontId="4" fillId="38" borderId="20" xfId="41" applyFont="1" applyFill="1" applyBorder="1" applyAlignment="1" applyProtection="1">
      <alignment vertical="top" wrapText="1"/>
      <protection/>
    </xf>
    <xf numFmtId="0" fontId="6" fillId="0" borderId="16" xfId="41" applyFont="1" applyBorder="1" applyAlignment="1" applyProtection="1">
      <alignment horizontal="right" vertical="top" wrapText="1"/>
      <protection/>
    </xf>
    <xf numFmtId="3" fontId="6" fillId="0" borderId="16" xfId="41" applyNumberFormat="1" applyFont="1" applyBorder="1" applyAlignment="1" applyProtection="1">
      <alignment vertical="top" wrapText="1"/>
      <protection/>
    </xf>
    <xf numFmtId="3" fontId="6" fillId="0" borderId="27" xfId="41" applyNumberFormat="1" applyFont="1" applyBorder="1" applyAlignment="1" applyProtection="1">
      <alignment vertical="top" wrapText="1"/>
      <protection/>
    </xf>
    <xf numFmtId="0" fontId="6" fillId="37" borderId="16" xfId="36" applyFont="1" applyFill="1" applyBorder="1" applyAlignment="1" applyProtection="1">
      <alignment vertical="top" wrapText="1"/>
      <protection/>
    </xf>
    <xf numFmtId="3" fontId="6" fillId="37" borderId="16" xfId="36" applyNumberFormat="1" applyFont="1" applyFill="1" applyBorder="1" applyAlignment="1" applyProtection="1">
      <alignment vertical="top" wrapText="1"/>
      <protection/>
    </xf>
    <xf numFmtId="3" fontId="6" fillId="37" borderId="27" xfId="36" applyNumberFormat="1" applyFont="1" applyFill="1" applyBorder="1" applyAlignment="1" applyProtection="1">
      <alignment vertical="top" wrapText="1"/>
      <protection/>
    </xf>
    <xf numFmtId="0" fontId="2" fillId="38" borderId="20" xfId="41" applyFont="1" applyFill="1" applyBorder="1" applyAlignment="1" applyProtection="1">
      <alignment vertical="top" wrapText="1"/>
      <protection/>
    </xf>
    <xf numFmtId="49" fontId="6" fillId="0" borderId="16" xfId="41" applyNumberFormat="1" applyFont="1" applyBorder="1" applyAlignment="1" applyProtection="1">
      <alignment horizontal="right" vertical="top" wrapText="1"/>
      <protection/>
    </xf>
    <xf numFmtId="1" fontId="6" fillId="0" borderId="16" xfId="41" applyNumberFormat="1" applyFont="1" applyBorder="1" applyAlignment="1" applyProtection="1">
      <alignment horizontal="right" vertical="top" wrapText="1"/>
      <protection/>
    </xf>
    <xf numFmtId="0" fontId="2" fillId="38" borderId="20" xfId="41" applyFont="1" applyFill="1" applyBorder="1" applyAlignment="1" applyProtection="1">
      <alignment vertical="top"/>
      <protection/>
    </xf>
    <xf numFmtId="49" fontId="6" fillId="0" borderId="16" xfId="41" applyNumberFormat="1" applyFont="1" applyFill="1" applyBorder="1" applyAlignment="1" applyProtection="1">
      <alignment horizontal="right" vertical="top" wrapText="1"/>
      <protection/>
    </xf>
    <xf numFmtId="0" fontId="15" fillId="38" borderId="20" xfId="41" applyFont="1" applyFill="1" applyBorder="1" applyAlignment="1" applyProtection="1">
      <alignment horizontal="center" vertical="center"/>
      <protection/>
    </xf>
    <xf numFmtId="1" fontId="8" fillId="0" borderId="16" xfId="41" applyNumberFormat="1" applyFont="1" applyBorder="1" applyAlignment="1" applyProtection="1">
      <alignment horizontal="right" vertical="center" wrapText="1"/>
      <protection/>
    </xf>
    <xf numFmtId="3" fontId="8" fillId="0" borderId="16" xfId="41" applyNumberFormat="1" applyFont="1" applyBorder="1" applyAlignment="1" applyProtection="1">
      <alignment vertical="center" wrapText="1"/>
      <protection/>
    </xf>
    <xf numFmtId="3" fontId="8" fillId="0" borderId="27" xfId="41" applyNumberFormat="1" applyFont="1" applyBorder="1" applyAlignment="1" applyProtection="1">
      <alignment vertical="center" wrapText="1"/>
      <protection/>
    </xf>
    <xf numFmtId="1" fontId="8" fillId="0" borderId="16" xfId="41" applyNumberFormat="1" applyFont="1" applyBorder="1" applyAlignment="1" applyProtection="1">
      <alignment horizontal="right" vertical="top" wrapText="1"/>
      <protection/>
    </xf>
    <xf numFmtId="3" fontId="3" fillId="0" borderId="16" xfId="36" applyNumberFormat="1" applyFont="1" applyBorder="1" applyAlignment="1" applyProtection="1">
      <alignment vertical="top" wrapText="1"/>
      <protection/>
    </xf>
    <xf numFmtId="3" fontId="3" fillId="0" borderId="27" xfId="36" applyNumberFormat="1" applyFont="1" applyBorder="1" applyAlignment="1" applyProtection="1">
      <alignment vertical="top" wrapText="1"/>
      <protection/>
    </xf>
    <xf numFmtId="0" fontId="15" fillId="38" borderId="20" xfId="41" applyFont="1" applyFill="1" applyBorder="1" applyAlignment="1" applyProtection="1">
      <alignment horizontal="center" vertical="top" wrapText="1"/>
      <protection/>
    </xf>
    <xf numFmtId="49" fontId="8" fillId="0" borderId="16" xfId="41" applyNumberFormat="1" applyFont="1" applyBorder="1" applyAlignment="1" applyProtection="1">
      <alignment horizontal="right" vertical="top" wrapText="1"/>
      <protection/>
    </xf>
    <xf numFmtId="3" fontId="8" fillId="0" borderId="16" xfId="41" applyNumberFormat="1" applyFont="1" applyBorder="1" applyAlignment="1" applyProtection="1">
      <alignment vertical="top" wrapText="1"/>
      <protection/>
    </xf>
    <xf numFmtId="3" fontId="8" fillId="0" borderId="27" xfId="41" applyNumberFormat="1" applyFont="1" applyBorder="1" applyAlignment="1" applyProtection="1">
      <alignment vertical="top" wrapText="1"/>
      <protection/>
    </xf>
    <xf numFmtId="3" fontId="3" fillId="36" borderId="16" xfId="41" applyNumberFormat="1" applyFont="1" applyFill="1" applyBorder="1" applyAlignment="1" applyProtection="1">
      <alignment vertical="top"/>
      <protection locked="0"/>
    </xf>
    <xf numFmtId="3" fontId="3" fillId="36" borderId="27" xfId="41" applyNumberFormat="1" applyFont="1" applyFill="1" applyBorder="1" applyAlignment="1" applyProtection="1">
      <alignment vertical="top"/>
      <protection locked="0"/>
    </xf>
    <xf numFmtId="49" fontId="8" fillId="0" borderId="16" xfId="41" applyNumberFormat="1" applyFont="1" applyFill="1" applyBorder="1" applyAlignment="1" applyProtection="1">
      <alignment horizontal="right" vertical="top" wrapText="1"/>
      <protection/>
    </xf>
    <xf numFmtId="1" fontId="2" fillId="38" borderId="20" xfId="41" applyNumberFormat="1" applyFont="1" applyFill="1" applyBorder="1" applyAlignment="1" applyProtection="1">
      <alignment vertical="top" wrapText="1"/>
      <protection/>
    </xf>
    <xf numFmtId="3" fontId="6" fillId="0" borderId="16" xfId="41" applyNumberFormat="1" applyFont="1" applyFill="1" applyBorder="1" applyAlignment="1" applyProtection="1">
      <alignment vertical="top" wrapText="1"/>
      <protection/>
    </xf>
    <xf numFmtId="3" fontId="6" fillId="0" borderId="27" xfId="41" applyNumberFormat="1" applyFont="1" applyFill="1" applyBorder="1" applyAlignment="1" applyProtection="1">
      <alignment vertical="top" wrapText="1"/>
      <protection/>
    </xf>
    <xf numFmtId="1" fontId="2" fillId="38" borderId="20" xfId="41" applyNumberFormat="1" applyFont="1" applyFill="1" applyBorder="1" applyAlignment="1" applyProtection="1">
      <alignment vertical="top"/>
      <protection/>
    </xf>
    <xf numFmtId="1" fontId="15" fillId="38" borderId="20" xfId="41" applyNumberFormat="1" applyFont="1" applyFill="1" applyBorder="1" applyAlignment="1" applyProtection="1">
      <alignment horizontal="center" vertical="top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3" fontId="6" fillId="0" borderId="16" xfId="36" applyNumberFormat="1" applyFont="1" applyBorder="1" applyAlignment="1" applyProtection="1">
      <alignment vertical="top" wrapText="1"/>
      <protection/>
    </xf>
    <xf numFmtId="3" fontId="6" fillId="0" borderId="27" xfId="36" applyNumberFormat="1" applyFont="1" applyBorder="1" applyAlignment="1" applyProtection="1">
      <alignment vertical="top" wrapText="1"/>
      <protection/>
    </xf>
    <xf numFmtId="1" fontId="2" fillId="38" borderId="20" xfId="36" applyNumberFormat="1" applyFont="1" applyFill="1" applyBorder="1" applyAlignment="1" applyProtection="1">
      <alignment vertical="top" wrapText="1"/>
      <protection/>
    </xf>
    <xf numFmtId="1" fontId="6" fillId="0" borderId="16" xfId="36" applyNumberFormat="1" applyFont="1" applyBorder="1" applyAlignment="1" applyProtection="1">
      <alignment vertical="top" wrapText="1"/>
      <protection/>
    </xf>
    <xf numFmtId="0" fontId="4" fillId="38" borderId="20" xfId="41" applyFont="1" applyFill="1" applyBorder="1" applyAlignment="1" applyProtection="1">
      <alignment horizontal="center" vertical="top" wrapText="1"/>
      <protection/>
    </xf>
    <xf numFmtId="3" fontId="3" fillId="0" borderId="16" xfId="41" applyNumberFormat="1" applyFont="1" applyBorder="1" applyAlignment="1" applyProtection="1">
      <alignment vertical="top" wrapText="1"/>
      <protection/>
    </xf>
    <xf numFmtId="3" fontId="3" fillId="0" borderId="27" xfId="41" applyNumberFormat="1" applyFont="1" applyBorder="1" applyAlignment="1" applyProtection="1">
      <alignment vertical="top" wrapText="1"/>
      <protection/>
    </xf>
    <xf numFmtId="0" fontId="2" fillId="38" borderId="17" xfId="36" applyFont="1" applyFill="1" applyBorder="1" applyAlignment="1" applyProtection="1">
      <alignment vertical="top"/>
      <protection/>
    </xf>
    <xf numFmtId="1" fontId="6" fillId="0" borderId="18" xfId="36" applyNumberFormat="1" applyFont="1" applyBorder="1" applyAlignment="1" applyProtection="1">
      <alignment vertical="top" wrapText="1"/>
      <protection/>
    </xf>
    <xf numFmtId="3" fontId="6" fillId="0" borderId="18" xfId="36" applyNumberFormat="1" applyFont="1" applyBorder="1" applyAlignment="1" applyProtection="1">
      <alignment vertical="top" wrapText="1"/>
      <protection/>
    </xf>
    <xf numFmtId="3" fontId="6" fillId="0" borderId="26" xfId="36" applyNumberFormat="1" applyFont="1" applyBorder="1" applyAlignment="1" applyProtection="1">
      <alignment vertical="top" wrapText="1"/>
      <protection/>
    </xf>
    <xf numFmtId="1" fontId="4" fillId="38" borderId="19" xfId="41" applyNumberFormat="1" applyFont="1" applyFill="1" applyBorder="1" applyAlignment="1" applyProtection="1">
      <alignment vertical="top" wrapText="1"/>
      <protection/>
    </xf>
    <xf numFmtId="1" fontId="3" fillId="0" borderId="15" xfId="41" applyNumberFormat="1" applyFont="1" applyBorder="1" applyAlignment="1" applyProtection="1">
      <alignment horizontal="right" vertical="top" wrapText="1"/>
      <protection/>
    </xf>
    <xf numFmtId="3" fontId="3" fillId="36" borderId="15" xfId="41" applyNumberFormat="1" applyFont="1" applyFill="1" applyBorder="1" applyAlignment="1" applyProtection="1">
      <alignment vertical="top"/>
      <protection locked="0"/>
    </xf>
    <xf numFmtId="3" fontId="3" fillId="36" borderId="25" xfId="41" applyNumberFormat="1" applyFont="1" applyFill="1" applyBorder="1" applyAlignment="1" applyProtection="1">
      <alignment vertical="top"/>
      <protection locked="0"/>
    </xf>
    <xf numFmtId="0" fontId="2" fillId="38" borderId="17" xfId="41" applyFont="1" applyFill="1" applyBorder="1" applyAlignment="1" applyProtection="1">
      <alignment vertical="top"/>
      <protection/>
    </xf>
    <xf numFmtId="1" fontId="3" fillId="0" borderId="18" xfId="41" applyNumberFormat="1" applyFont="1" applyBorder="1" applyAlignment="1" applyProtection="1">
      <alignment horizontal="right" vertical="top" wrapText="1"/>
      <protection/>
    </xf>
    <xf numFmtId="1" fontId="6" fillId="0" borderId="15" xfId="36" applyNumberFormat="1" applyFont="1" applyBorder="1" applyAlignment="1" applyProtection="1">
      <alignment vertical="top" wrapText="1"/>
      <protection/>
    </xf>
    <xf numFmtId="3" fontId="6" fillId="0" borderId="15" xfId="36" applyNumberFormat="1" applyFont="1" applyBorder="1" applyAlignment="1" applyProtection="1">
      <alignment vertical="top" wrapText="1"/>
      <protection/>
    </xf>
    <xf numFmtId="3" fontId="6" fillId="0" borderId="25" xfId="36" applyNumberFormat="1" applyFont="1" applyBorder="1" applyAlignment="1" applyProtection="1">
      <alignment vertical="top" wrapText="1"/>
      <protection/>
    </xf>
    <xf numFmtId="49" fontId="2" fillId="38" borderId="20" xfId="41" applyNumberFormat="1" applyFont="1" applyFill="1" applyBorder="1" applyAlignment="1" applyProtection="1">
      <alignment vertical="top"/>
      <protection/>
    </xf>
    <xf numFmtId="0" fontId="15" fillId="38" borderId="20" xfId="41" applyFont="1" applyFill="1" applyBorder="1" applyAlignment="1" applyProtection="1">
      <alignment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3" fontId="8" fillId="36" borderId="16" xfId="41" applyNumberFormat="1" applyFont="1" applyFill="1" applyBorder="1" applyAlignment="1" applyProtection="1">
      <alignment vertical="top"/>
      <protection locked="0"/>
    </xf>
    <xf numFmtId="3" fontId="8" fillId="36" borderId="27" xfId="41" applyNumberFormat="1" applyFont="1" applyFill="1" applyBorder="1" applyAlignment="1" applyProtection="1">
      <alignment vertical="top"/>
      <protection locked="0"/>
    </xf>
    <xf numFmtId="0" fontId="4" fillId="38" borderId="17" xfId="41" applyNumberFormat="1" applyFont="1" applyFill="1" applyBorder="1" applyAlignment="1" applyProtection="1">
      <alignment vertical="top" wrapText="1"/>
      <protection/>
    </xf>
    <xf numFmtId="49" fontId="3" fillId="0" borderId="18" xfId="41" applyNumberFormat="1" applyFont="1" applyFill="1" applyBorder="1" applyAlignment="1" applyProtection="1">
      <alignment horizontal="right" vertical="top" wrapText="1"/>
      <protection/>
    </xf>
    <xf numFmtId="3" fontId="3" fillId="0" borderId="18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top" wrapText="1"/>
      <protection/>
    </xf>
    <xf numFmtId="0" fontId="4" fillId="38" borderId="19" xfId="41" applyFont="1" applyFill="1" applyBorder="1" applyAlignment="1" applyProtection="1">
      <alignment vertical="top" wrapText="1"/>
      <protection/>
    </xf>
    <xf numFmtId="49" fontId="6" fillId="0" borderId="15" xfId="41" applyNumberFormat="1" applyFont="1" applyFill="1" applyBorder="1" applyAlignment="1" applyProtection="1">
      <alignment horizontal="right" vertical="top" wrapText="1"/>
      <protection/>
    </xf>
    <xf numFmtId="1" fontId="6" fillId="0" borderId="16" xfId="41" applyNumberFormat="1" applyFont="1" applyBorder="1" applyAlignment="1" applyProtection="1">
      <alignment horizontal="right" vertical="center" wrapText="1"/>
      <protection/>
    </xf>
    <xf numFmtId="1" fontId="15" fillId="38" borderId="20" xfId="41" applyNumberFormat="1" applyFont="1" applyFill="1" applyBorder="1" applyAlignment="1" applyProtection="1">
      <alignment vertical="top"/>
      <protection/>
    </xf>
    <xf numFmtId="0" fontId="6" fillId="0" borderId="20" xfId="41" applyFont="1" applyBorder="1" applyAlignment="1" applyProtection="1">
      <alignment vertical="top" wrapText="1"/>
      <protection/>
    </xf>
    <xf numFmtId="0" fontId="6" fillId="0" borderId="16" xfId="41" applyFont="1" applyBorder="1" applyAlignment="1" applyProtection="1">
      <alignment horizontal="left" vertical="top" wrapText="1"/>
      <protection/>
    </xf>
    <xf numFmtId="3" fontId="6" fillId="0" borderId="27" xfId="41" applyNumberFormat="1" applyFont="1" applyBorder="1" applyAlignment="1" applyProtection="1">
      <alignment vertical="top"/>
      <protection/>
    </xf>
    <xf numFmtId="1" fontId="15" fillId="38" borderId="20" xfId="41" applyNumberFormat="1" applyFont="1" applyFill="1" applyBorder="1" applyAlignment="1" applyProtection="1">
      <alignment vertical="top" wrapText="1"/>
      <protection/>
    </xf>
    <xf numFmtId="1" fontId="4" fillId="38" borderId="20" xfId="41" applyNumberFormat="1" applyFont="1" applyFill="1" applyBorder="1" applyAlignment="1" applyProtection="1">
      <alignment vertical="top" wrapText="1"/>
      <protection/>
    </xf>
    <xf numFmtId="1" fontId="6" fillId="37" borderId="16" xfId="36" applyNumberFormat="1" applyFont="1" applyFill="1" applyBorder="1" applyAlignment="1" applyProtection="1">
      <alignment vertical="top"/>
      <protection/>
    </xf>
    <xf numFmtId="3" fontId="6" fillId="0" borderId="16" xfId="36" applyNumberFormat="1" applyFont="1" applyBorder="1" applyAlignment="1" applyProtection="1">
      <alignment vertical="top"/>
      <protection/>
    </xf>
    <xf numFmtId="3" fontId="6" fillId="0" borderId="27" xfId="36" applyNumberFormat="1" applyFont="1" applyBorder="1" applyAlignment="1" applyProtection="1">
      <alignment vertical="top"/>
      <protection/>
    </xf>
    <xf numFmtId="1" fontId="2" fillId="38" borderId="20" xfId="36" applyNumberFormat="1" applyFont="1" applyFill="1" applyBorder="1" applyAlignment="1" applyProtection="1">
      <alignment vertical="top"/>
      <protection/>
    </xf>
    <xf numFmtId="1" fontId="6" fillId="0" borderId="16" xfId="36" applyNumberFormat="1" applyFont="1" applyBorder="1" applyAlignment="1" applyProtection="1">
      <alignment vertical="top"/>
      <protection/>
    </xf>
    <xf numFmtId="0" fontId="2" fillId="38" borderId="20" xfId="36" applyFont="1" applyFill="1" applyBorder="1" applyAlignment="1" applyProtection="1">
      <alignment vertical="top"/>
      <protection/>
    </xf>
    <xf numFmtId="0" fontId="4" fillId="38" borderId="17" xfId="41" applyFont="1" applyFill="1" applyBorder="1" applyAlignment="1" applyProtection="1">
      <alignment vertical="top" wrapText="1"/>
      <protection/>
    </xf>
    <xf numFmtId="49" fontId="3" fillId="0" borderId="18" xfId="41" applyNumberFormat="1" applyFont="1" applyBorder="1" applyAlignment="1" applyProtection="1">
      <alignment horizontal="right" vertical="top" wrapText="1"/>
      <protection/>
    </xf>
    <xf numFmtId="1" fontId="2" fillId="38" borderId="17" xfId="36" applyNumberFormat="1" applyFont="1" applyFill="1" applyBorder="1" applyAlignment="1" applyProtection="1">
      <alignment vertical="top"/>
      <protection/>
    </xf>
    <xf numFmtId="1" fontId="6" fillId="0" borderId="18" xfId="36" applyNumberFormat="1" applyFont="1" applyBorder="1" applyAlignment="1" applyProtection="1">
      <alignment vertical="top"/>
      <protection/>
    </xf>
    <xf numFmtId="3" fontId="6" fillId="0" borderId="18" xfId="36" applyNumberFormat="1" applyFont="1" applyBorder="1" applyAlignment="1" applyProtection="1">
      <alignment vertical="top"/>
      <protection/>
    </xf>
    <xf numFmtId="3" fontId="6" fillId="0" borderId="26" xfId="36" applyNumberFormat="1" applyFont="1" applyBorder="1" applyAlignment="1" applyProtection="1">
      <alignment vertical="top"/>
      <protection/>
    </xf>
    <xf numFmtId="0" fontId="4" fillId="38" borderId="33" xfId="41" applyFont="1" applyFill="1" applyBorder="1" applyAlignment="1" applyProtection="1">
      <alignment vertical="center" wrapText="1"/>
      <protection/>
    </xf>
    <xf numFmtId="49" fontId="3" fillId="0" borderId="34" xfId="41" applyNumberFormat="1" applyFont="1" applyBorder="1" applyAlignment="1" applyProtection="1">
      <alignment horizontal="right"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3" fillId="0" borderId="35" xfId="41" applyNumberFormat="1" applyFont="1" applyBorder="1" applyAlignment="1" applyProtection="1">
      <alignment vertical="center" wrapText="1"/>
      <protection/>
    </xf>
    <xf numFmtId="49" fontId="4" fillId="38" borderId="33" xfId="41" applyNumberFormat="1" applyFont="1" applyFill="1" applyBorder="1" applyAlignment="1" applyProtection="1">
      <alignment vertical="center" wrapText="1"/>
      <protection/>
    </xf>
    <xf numFmtId="1" fontId="3" fillId="0" borderId="34" xfId="41" applyNumberFormat="1" applyFont="1" applyBorder="1" applyAlignment="1" applyProtection="1">
      <alignment horizontal="right" vertical="center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6" fillId="0" borderId="0" xfId="41" applyNumberFormat="1" applyFont="1" applyBorder="1" applyAlignment="1" applyProtection="1">
      <alignment vertical="top" wrapText="1"/>
      <protection/>
    </xf>
    <xf numFmtId="0" fontId="16" fillId="0" borderId="0" xfId="41" applyFont="1" applyBorder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 wrapText="1"/>
      <protection/>
    </xf>
    <xf numFmtId="0" fontId="74" fillId="0" borderId="0" xfId="0" applyFont="1" applyAlignment="1" applyProtection="1">
      <alignment/>
      <protection/>
    </xf>
    <xf numFmtId="0" fontId="3" fillId="0" borderId="45" xfId="45" applyFont="1" applyBorder="1" applyAlignment="1" applyProtection="1">
      <alignment horizontal="centerContinuous" vertical="center" wrapText="1"/>
      <protection/>
    </xf>
    <xf numFmtId="0" fontId="6" fillId="0" borderId="46" xfId="45" applyFont="1" applyBorder="1" applyAlignment="1" applyProtection="1">
      <alignment horizontal="centerContinuous" vertical="center" wrapText="1"/>
      <protection/>
    </xf>
    <xf numFmtId="0" fontId="76" fillId="0" borderId="47" xfId="45" applyFont="1" applyBorder="1" applyAlignment="1" applyProtection="1">
      <alignment horizontal="centerContinuous" vertical="center" wrapText="1"/>
      <protection/>
    </xf>
    <xf numFmtId="0" fontId="6" fillId="0" borderId="48" xfId="45" applyFont="1" applyBorder="1" applyAlignment="1" applyProtection="1">
      <alignment horizontal="centerContinuous" vertical="center" wrapText="1"/>
      <protection/>
    </xf>
    <xf numFmtId="49" fontId="76" fillId="0" borderId="47" xfId="45" applyNumberFormat="1" applyFont="1" applyFill="1" applyBorder="1" applyAlignment="1" applyProtection="1">
      <alignment horizontal="centerContinuous"/>
      <protection/>
    </xf>
    <xf numFmtId="0" fontId="77" fillId="0" borderId="48" xfId="45" applyFont="1" applyFill="1" applyBorder="1" applyAlignment="1" applyProtection="1">
      <alignment horizontal="centerContinuous" vertical="center" wrapText="1"/>
      <protection/>
    </xf>
    <xf numFmtId="0" fontId="3" fillId="0" borderId="47" xfId="45" applyFont="1" applyBorder="1" applyAlignment="1" applyProtection="1">
      <alignment horizontal="centerContinuous" vertical="center" wrapText="1"/>
      <protection/>
    </xf>
    <xf numFmtId="0" fontId="3" fillId="0" borderId="49" xfId="45" applyFont="1" applyFill="1" applyBorder="1" applyAlignment="1" applyProtection="1">
      <alignment horizontal="centerContinuous" vertical="center" wrapText="1"/>
      <protection/>
    </xf>
    <xf numFmtId="0" fontId="6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49" xfId="45" applyFont="1" applyBorder="1" applyAlignment="1" applyProtection="1">
      <alignment horizontal="centerContinuous" vertical="center"/>
      <protection/>
    </xf>
    <xf numFmtId="0" fontId="3" fillId="0" borderId="50" xfId="45" applyFont="1" applyBorder="1" applyAlignment="1" applyProtection="1">
      <alignment horizontal="centerContinuous" vertical="center"/>
      <protection/>
    </xf>
    <xf numFmtId="0" fontId="6" fillId="0" borderId="16" xfId="45" applyFont="1" applyBorder="1" applyAlignment="1" applyProtection="1">
      <alignment horizontal="right" vertical="center" wrapText="1"/>
      <protection/>
    </xf>
    <xf numFmtId="14" fontId="6" fillId="36" borderId="16" xfId="45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45" xfId="45" applyFont="1" applyBorder="1" applyAlignment="1" applyProtection="1">
      <alignment horizontal="left" vertical="center" wrapText="1"/>
      <protection/>
    </xf>
    <xf numFmtId="0" fontId="6" fillId="0" borderId="46" xfId="45" applyFont="1" applyBorder="1" applyAlignment="1" applyProtection="1">
      <alignment horizontal="left" vertical="center" wrapTex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6" fillId="0" borderId="50" xfId="45" applyFont="1" applyBorder="1" applyAlignment="1" applyProtection="1">
      <alignment horizontal="centerContinuous" vertical="center" wrapText="1"/>
      <protection/>
    </xf>
    <xf numFmtId="49" fontId="6" fillId="36" borderId="16" xfId="45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45" applyFont="1" applyBorder="1" applyAlignment="1" applyProtection="1">
      <alignment horizontal="right"/>
      <protection/>
    </xf>
    <xf numFmtId="49" fontId="6" fillId="36" borderId="16" xfId="45" applyNumberFormat="1" applyFont="1" applyFill="1" applyBorder="1" applyProtection="1">
      <alignment/>
      <protection locked="0"/>
    </xf>
    <xf numFmtId="49" fontId="66" fillId="36" borderId="51" xfId="75" applyNumberFormat="1" applyFill="1" applyBorder="1" applyAlignment="1" applyProtection="1">
      <alignment/>
      <protection locked="0"/>
    </xf>
    <xf numFmtId="49" fontId="66" fillId="36" borderId="46" xfId="75" applyNumberFormat="1" applyFill="1" applyBorder="1" applyAlignment="1" applyProtection="1">
      <alignment/>
      <protection locked="0"/>
    </xf>
    <xf numFmtId="49" fontId="66" fillId="36" borderId="16" xfId="75" applyNumberFormat="1" applyFill="1" applyBorder="1" applyAlignment="1" applyProtection="1">
      <alignment/>
      <protection locked="0"/>
    </xf>
    <xf numFmtId="0" fontId="6" fillId="0" borderId="0" xfId="35" applyFont="1" applyProtection="1">
      <alignment/>
      <protection/>
    </xf>
    <xf numFmtId="0" fontId="9" fillId="0" borderId="0" xfId="35" applyFont="1" applyFill="1" applyProtection="1">
      <alignment/>
      <protection/>
    </xf>
    <xf numFmtId="0" fontId="6" fillId="0" borderId="0" xfId="35" applyFont="1" applyFill="1" applyProtection="1">
      <alignment/>
      <protection/>
    </xf>
    <xf numFmtId="0" fontId="78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6" fillId="0" borderId="20" xfId="39" applyFont="1" applyBorder="1" applyAlignment="1" applyProtection="1" quotePrefix="1">
      <alignment horizontal="right" vertical="center"/>
      <protection/>
    </xf>
    <xf numFmtId="0" fontId="6" fillId="0" borderId="20" xfId="37" applyFont="1" applyBorder="1" applyAlignment="1" applyProtection="1" quotePrefix="1">
      <alignment horizontal="left" vertical="center" wrapText="1"/>
      <protection/>
    </xf>
    <xf numFmtId="0" fontId="6" fillId="0" borderId="0" xfId="41" applyFont="1" applyAlignment="1" applyProtection="1">
      <alignment vertical="top" wrapText="1"/>
      <protection locked="0"/>
    </xf>
    <xf numFmtId="177" fontId="6" fillId="0" borderId="0" xfId="41" applyNumberFormat="1" applyFont="1" applyAlignment="1" applyProtection="1">
      <alignment horizontal="left" vertical="center"/>
      <protection/>
    </xf>
    <xf numFmtId="0" fontId="6" fillId="0" borderId="0" xfId="41" applyFont="1" applyBorder="1" applyAlignment="1" applyProtection="1">
      <alignment vertical="center"/>
      <protection/>
    </xf>
    <xf numFmtId="0" fontId="6" fillId="0" borderId="0" xfId="41" applyFont="1" applyBorder="1" applyAlignment="1" applyProtection="1">
      <alignment horizontal="left" vertical="center"/>
      <protection/>
    </xf>
    <xf numFmtId="0" fontId="6" fillId="0" borderId="0" xfId="43" applyFont="1" applyBorder="1" applyAlignment="1" applyProtection="1">
      <alignment horizontal="left" wrapText="1"/>
      <protection/>
    </xf>
    <xf numFmtId="0" fontId="13" fillId="0" borderId="0" xfId="42" applyFont="1" applyAlignment="1" applyProtection="1">
      <alignment horizontal="left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31" xfId="44" applyFont="1" applyBorder="1" applyAlignment="1" applyProtection="1">
      <alignment horizontal="center" vertical="center" wrapText="1"/>
      <protection/>
    </xf>
    <xf numFmtId="0" fontId="3" fillId="0" borderId="4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0" fontId="3" fillId="0" borderId="43" xfId="44" applyFont="1" applyBorder="1" applyAlignment="1" applyProtection="1">
      <alignment horizontal="center"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49" fontId="3" fillId="0" borderId="31" xfId="44" applyNumberFormat="1" applyFont="1" applyBorder="1" applyAlignment="1" applyProtection="1">
      <alignment horizontal="center" vertical="center" wrapText="1"/>
      <protection/>
    </xf>
    <xf numFmtId="49" fontId="3" fillId="0" borderId="44" xfId="44" applyNumberFormat="1" applyFont="1" applyBorder="1" applyAlignment="1" applyProtection="1">
      <alignment horizontal="center" vertical="center" wrapText="1"/>
      <protection/>
    </xf>
    <xf numFmtId="49" fontId="3" fillId="0" borderId="24" xfId="44" applyNumberFormat="1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32" xfId="39" applyFont="1" applyBorder="1" applyAlignment="1" applyProtection="1">
      <alignment horizontal="center" vertical="center" wrapText="1"/>
      <protection/>
    </xf>
    <xf numFmtId="0" fontId="3" fillId="0" borderId="29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50" xfId="39" applyFont="1" applyBorder="1" applyAlignment="1" applyProtection="1">
      <alignment horizontal="center" vertical="center" wrapText="1"/>
      <protection/>
    </xf>
    <xf numFmtId="49" fontId="3" fillId="0" borderId="31" xfId="39" applyNumberFormat="1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9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center" wrapText="1"/>
      <protection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5" xfId="37" applyNumberFormat="1" applyFont="1" applyBorder="1" applyAlignment="1" applyProtection="1">
      <alignment horizontal="center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center" vertical="center" wrapText="1"/>
      <protection/>
    </xf>
    <xf numFmtId="0" fontId="3" fillId="0" borderId="27" xfId="37" applyFont="1" applyBorder="1" applyAlignment="1" applyProtection="1">
      <alignment horizontal="center" vertical="center" wrapText="1"/>
      <protection/>
    </xf>
    <xf numFmtId="49" fontId="9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9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15" xfId="38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78" fontId="3" fillId="0" borderId="27" xfId="33" applyNumberFormat="1" applyFont="1" applyBorder="1" applyAlignment="1" applyProtection="1">
      <alignment horizontal="center" vertical="center" wrapText="1"/>
      <protection/>
    </xf>
    <xf numFmtId="49" fontId="9" fillId="0" borderId="0" xfId="38" applyNumberFormat="1" applyFont="1" applyAlignment="1" applyProtection="1">
      <alignment horizontal="left" vertical="top" wrapText="1"/>
      <protection/>
    </xf>
    <xf numFmtId="0" fontId="6" fillId="0" borderId="0" xfId="41" applyFont="1" applyBorder="1" applyAlignment="1" applyProtection="1">
      <alignment vertical="center"/>
      <protection locked="0"/>
    </xf>
    <xf numFmtId="0" fontId="6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37" customWidth="1"/>
    <col min="2" max="2" width="65.7109375" style="637" customWidth="1"/>
    <col min="3" max="26" width="9.140625" style="637" customWidth="1"/>
    <col min="27" max="27" width="9.8515625" style="637" bestFit="1" customWidth="1"/>
    <col min="28" max="16384" width="9.140625" style="637" customWidth="1"/>
  </cols>
  <sheetData>
    <row r="1" spans="1:27" ht="15.75">
      <c r="A1" s="638" t="s">
        <v>0</v>
      </c>
      <c r="B1" s="639"/>
      <c r="Z1" s="664">
        <v>1</v>
      </c>
      <c r="AA1" s="665">
        <f>IF(ISBLANK(_endDate),"",_endDate)</f>
        <v>42916</v>
      </c>
    </row>
    <row r="2" spans="1:27" ht="15.75">
      <c r="A2" s="640" t="s">
        <v>1</v>
      </c>
      <c r="B2" s="641"/>
      <c r="Z2" s="664">
        <v>2</v>
      </c>
      <c r="AA2" s="665">
        <f>IF(ISBLANK(_pdeReportingDate),"",_pdeReportingDate)</f>
        <v>42972</v>
      </c>
    </row>
    <row r="3" spans="1:27" ht="15.75">
      <c r="A3" s="642" t="s">
        <v>2</v>
      </c>
      <c r="B3" s="643"/>
      <c r="Z3" s="664">
        <v>3</v>
      </c>
      <c r="AA3" s="665" t="str">
        <f>IF(ISBLANK(_authorName),"",_authorName)</f>
        <v>Акаунт Финанс Консулт ООД - Мирослава Николова</v>
      </c>
    </row>
    <row r="4" spans="1:2" ht="15.75">
      <c r="A4" s="644" t="s">
        <v>3</v>
      </c>
      <c r="B4" s="641"/>
    </row>
    <row r="5" spans="1:2" ht="47.25">
      <c r="A5" s="645" t="s">
        <v>4</v>
      </c>
      <c r="B5" s="646"/>
    </row>
    <row r="7" spans="1:2" ht="15.75">
      <c r="A7" s="638"/>
      <c r="B7" s="639"/>
    </row>
    <row r="8" spans="1:2" ht="15.75">
      <c r="A8" s="647" t="s">
        <v>5</v>
      </c>
      <c r="B8" s="648"/>
    </row>
    <row r="9" spans="1:2" ht="15.75">
      <c r="A9" s="649" t="s">
        <v>6</v>
      </c>
      <c r="B9" s="650">
        <v>42736</v>
      </c>
    </row>
    <row r="10" spans="1:2" ht="15.75">
      <c r="A10" s="649" t="s">
        <v>7</v>
      </c>
      <c r="B10" s="650">
        <v>42916</v>
      </c>
    </row>
    <row r="11" spans="1:2" ht="15.75">
      <c r="A11" s="649" t="s">
        <v>8</v>
      </c>
      <c r="B11" s="650">
        <v>42972</v>
      </c>
    </row>
    <row r="12" spans="1:2" ht="15.75">
      <c r="A12" s="651"/>
      <c r="B12" s="652"/>
    </row>
    <row r="13" spans="1:2" ht="15.75">
      <c r="A13" s="653" t="s">
        <v>9</v>
      </c>
      <c r="B13" s="654"/>
    </row>
    <row r="14" spans="1:2" ht="15.75">
      <c r="A14" s="649" t="s">
        <v>10</v>
      </c>
      <c r="B14" s="655" t="s">
        <v>11</v>
      </c>
    </row>
    <row r="15" spans="1:2" ht="15.75">
      <c r="A15" s="656" t="s">
        <v>12</v>
      </c>
      <c r="B15" s="657" t="s">
        <v>13</v>
      </c>
    </row>
    <row r="16" spans="1:2" ht="15.75">
      <c r="A16" s="649" t="s">
        <v>14</v>
      </c>
      <c r="B16" s="655" t="s">
        <v>15</v>
      </c>
    </row>
    <row r="17" spans="1:2" ht="15.75">
      <c r="A17" s="649" t="s">
        <v>16</v>
      </c>
      <c r="B17" s="655" t="s">
        <v>975</v>
      </c>
    </row>
    <row r="18" spans="1:2" ht="15.75">
      <c r="A18" s="649" t="s">
        <v>17</v>
      </c>
      <c r="B18" s="655" t="s">
        <v>18</v>
      </c>
    </row>
    <row r="19" spans="1:2" ht="15.75">
      <c r="A19" s="649" t="s">
        <v>19</v>
      </c>
      <c r="B19" s="655" t="s">
        <v>20</v>
      </c>
    </row>
    <row r="20" spans="1:2" ht="15.75">
      <c r="A20" s="649" t="s">
        <v>21</v>
      </c>
      <c r="B20" s="655" t="s">
        <v>22</v>
      </c>
    </row>
    <row r="21" spans="1:2" ht="15.75">
      <c r="A21" s="656" t="s">
        <v>23</v>
      </c>
      <c r="B21" s="657" t="s">
        <v>24</v>
      </c>
    </row>
    <row r="22" spans="1:2" ht="15.75">
      <c r="A22" s="656" t="s">
        <v>25</v>
      </c>
      <c r="B22" s="657"/>
    </row>
    <row r="23" spans="1:2" ht="15.75">
      <c r="A23" s="656" t="s">
        <v>26</v>
      </c>
      <c r="B23" s="658" t="s">
        <v>27</v>
      </c>
    </row>
    <row r="24" spans="1:2" ht="15.75">
      <c r="A24" s="656" t="s">
        <v>28</v>
      </c>
      <c r="B24" s="659" t="s">
        <v>29</v>
      </c>
    </row>
    <row r="25" spans="1:2" ht="15.75">
      <c r="A25" s="649" t="s">
        <v>30</v>
      </c>
      <c r="B25" s="660" t="s">
        <v>31</v>
      </c>
    </row>
    <row r="26" spans="1:2" ht="15.75">
      <c r="A26" s="656" t="s">
        <v>32</v>
      </c>
      <c r="B26" s="657" t="s">
        <v>33</v>
      </c>
    </row>
    <row r="27" spans="1:2" ht="15.75">
      <c r="A27" s="656" t="s">
        <v>34</v>
      </c>
      <c r="B27" s="657" t="s">
        <v>35</v>
      </c>
    </row>
    <row r="28" spans="1:2" ht="15.75">
      <c r="A28" s="661"/>
      <c r="B28" s="661"/>
    </row>
    <row r="29" spans="1:2" ht="15.75">
      <c r="A29" s="662" t="s">
        <v>36</v>
      </c>
      <c r="B29" s="663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886</v>
      </c>
      <c r="B1" s="13" t="s">
        <v>887</v>
      </c>
      <c r="C1" s="13" t="s">
        <v>888</v>
      </c>
      <c r="D1" s="13" t="s">
        <v>889</v>
      </c>
    </row>
    <row r="2" spans="1:4" ht="24" customHeight="1">
      <c r="A2" s="14" t="s">
        <v>890</v>
      </c>
      <c r="B2" s="15"/>
      <c r="C2" s="15"/>
      <c r="D2" s="16"/>
    </row>
    <row r="3" spans="1:5" ht="31.5">
      <c r="A3" s="17">
        <v>1</v>
      </c>
      <c r="B3" s="18" t="s">
        <v>891</v>
      </c>
      <c r="C3" s="19" t="s">
        <v>892</v>
      </c>
      <c r="D3" s="20">
        <f>(ABS('1-Баланс'!G32)-ABS('1-Баланс'!G33))/'2-Отчет за доходите'!G16</f>
        <v>-0.22933884297520662</v>
      </c>
      <c r="E3" s="21"/>
    </row>
    <row r="4" spans="1:4" ht="31.5">
      <c r="A4" s="17">
        <v>2</v>
      </c>
      <c r="B4" s="18" t="s">
        <v>893</v>
      </c>
      <c r="C4" s="19" t="s">
        <v>894</v>
      </c>
      <c r="D4" s="20">
        <f>(ABS('1-Баланс'!G32)-ABS('1-Баланс'!G33))/'1-Баланс'!G37</f>
        <v>-0.008500536069842243</v>
      </c>
    </row>
    <row r="5" spans="1:4" ht="31.5">
      <c r="A5" s="17">
        <v>3</v>
      </c>
      <c r="B5" s="18" t="s">
        <v>895</v>
      </c>
      <c r="C5" s="19" t="s">
        <v>896</v>
      </c>
      <c r="D5" s="20">
        <f>(ABS('1-Баланс'!G32)-ABS('1-Баланс'!G33))/('1-Баланс'!G56+'1-Баланс'!G79)</f>
        <v>-0.015809713715994874</v>
      </c>
    </row>
    <row r="6" spans="1:4" ht="31.5">
      <c r="A6" s="17">
        <v>4</v>
      </c>
      <c r="B6" s="18" t="s">
        <v>897</v>
      </c>
      <c r="C6" s="19" t="s">
        <v>898</v>
      </c>
      <c r="D6" s="20">
        <f>(ABS('1-Баланс'!G32)-ABS('1-Баланс'!G33))/('1-Баланс'!C95)</f>
        <v>-0.0032052207559700847</v>
      </c>
    </row>
    <row r="7" spans="1:4" ht="24" customHeight="1">
      <c r="A7" s="14" t="s">
        <v>899</v>
      </c>
      <c r="B7" s="15"/>
      <c r="C7" s="15"/>
      <c r="D7" s="16"/>
    </row>
    <row r="8" spans="1:4" ht="31.5">
      <c r="A8" s="17">
        <v>5</v>
      </c>
      <c r="B8" s="18" t="s">
        <v>900</v>
      </c>
      <c r="C8" s="19" t="s">
        <v>901</v>
      </c>
      <c r="D8" s="22">
        <f>'2-Отчет за доходите'!G36/'2-Отчет за доходите'!C36</f>
        <v>0.7287917737789203</v>
      </c>
    </row>
    <row r="9" spans="1:4" ht="24" customHeight="1">
      <c r="A9" s="14" t="s">
        <v>902</v>
      </c>
      <c r="B9" s="15"/>
      <c r="C9" s="15"/>
      <c r="D9" s="16"/>
    </row>
    <row r="10" spans="1:4" ht="31.5">
      <c r="A10" s="17">
        <v>6</v>
      </c>
      <c r="B10" s="18" t="s">
        <v>903</v>
      </c>
      <c r="C10" s="19" t="s">
        <v>904</v>
      </c>
      <c r="D10" s="22">
        <f>'1-Баланс'!C94/'1-Баланс'!G79</f>
        <v>1.5813749561557349</v>
      </c>
    </row>
    <row r="11" spans="1:4" ht="63">
      <c r="A11" s="17">
        <v>7</v>
      </c>
      <c r="B11" s="18" t="s">
        <v>905</v>
      </c>
      <c r="C11" s="19" t="s">
        <v>906</v>
      </c>
      <c r="D11" s="22">
        <f>('1-Баланс'!C76+'1-Баланс'!C85+'1-Баланс'!C92)/'1-Баланс'!G79</f>
        <v>1.561381971238162</v>
      </c>
    </row>
    <row r="12" spans="1:4" ht="47.25">
      <c r="A12" s="17">
        <v>8</v>
      </c>
      <c r="B12" s="18" t="s">
        <v>907</v>
      </c>
      <c r="C12" s="19" t="s">
        <v>908</v>
      </c>
      <c r="D12" s="22">
        <f>('1-Баланс'!C85+'1-Баланс'!C92)/'1-Баланс'!G79</f>
        <v>0.2549982462293932</v>
      </c>
    </row>
    <row r="13" spans="1:4" ht="31.5">
      <c r="A13" s="17">
        <v>9</v>
      </c>
      <c r="B13" s="18" t="s">
        <v>909</v>
      </c>
      <c r="C13" s="19" t="s">
        <v>910</v>
      </c>
      <c r="D13" s="22">
        <f>'1-Баланс'!C92/'1-Баланс'!G79</f>
        <v>0.008418098912662224</v>
      </c>
    </row>
    <row r="14" spans="1:4" ht="24" customHeight="1">
      <c r="A14" s="14" t="s">
        <v>911</v>
      </c>
      <c r="B14" s="15"/>
      <c r="C14" s="15"/>
      <c r="D14" s="16"/>
    </row>
    <row r="15" spans="1:4" ht="31.5">
      <c r="A15" s="17">
        <v>10</v>
      </c>
      <c r="B15" s="18" t="s">
        <v>912</v>
      </c>
      <c r="C15" s="19" t="s">
        <v>913</v>
      </c>
      <c r="D15" s="22">
        <f>'2-Отчет за доходите'!G16/('1-Баланс'!C20+'1-Баланс'!C21+'1-Баланс'!C22+'1-Баланс'!C28+'1-Баланс'!C65)</f>
        <v>0.022284635572540172</v>
      </c>
    </row>
    <row r="16" spans="1:4" ht="31.5">
      <c r="A16" s="23">
        <v>11</v>
      </c>
      <c r="B16" s="18" t="s">
        <v>911</v>
      </c>
      <c r="C16" s="19" t="s">
        <v>914</v>
      </c>
      <c r="D16" s="24">
        <f>'2-Отчет за доходите'!G16/('1-Баланс'!C95)</f>
        <v>0.013975917530536225</v>
      </c>
    </row>
    <row r="17" spans="1:4" ht="24" customHeight="1">
      <c r="A17" s="14" t="s">
        <v>915</v>
      </c>
      <c r="B17" s="15"/>
      <c r="C17" s="15"/>
      <c r="D17" s="16"/>
    </row>
    <row r="18" spans="1:4" ht="31.5">
      <c r="A18" s="17">
        <v>12</v>
      </c>
      <c r="B18" s="18" t="s">
        <v>916</v>
      </c>
      <c r="C18" s="19" t="s">
        <v>917</v>
      </c>
      <c r="D18" s="22">
        <f>'1-Баланс'!G56/('1-Баланс'!G37+'1-Баланс'!G56)</f>
        <v>0.09174375739027614</v>
      </c>
    </row>
    <row r="19" spans="1:4" ht="31.5">
      <c r="A19" s="17">
        <v>13</v>
      </c>
      <c r="B19" s="18" t="s">
        <v>918</v>
      </c>
      <c r="C19" s="19" t="s">
        <v>919</v>
      </c>
      <c r="D19" s="22">
        <f>D4/D5</f>
        <v>0.5376780517690305</v>
      </c>
    </row>
    <row r="20" spans="1:4" ht="31.5">
      <c r="A20" s="17">
        <v>14</v>
      </c>
      <c r="B20" s="18" t="s">
        <v>920</v>
      </c>
      <c r="C20" s="19" t="s">
        <v>921</v>
      </c>
      <c r="D20" s="22">
        <f>D6/D5</f>
        <v>0.20273743178077444</v>
      </c>
    </row>
    <row r="21" spans="1:5" ht="15.75">
      <c r="A21" s="17">
        <v>15</v>
      </c>
      <c r="B21" s="18" t="s">
        <v>922</v>
      </c>
      <c r="C21" s="19" t="s">
        <v>923</v>
      </c>
      <c r="D21" s="25">
        <f>'2-Отчет за доходите'!C37+'2-Отчет за доходите'!C25</f>
        <v>16</v>
      </c>
      <c r="E21" s="26"/>
    </row>
    <row r="22" spans="1:4" ht="47.25">
      <c r="A22" s="17">
        <v>16</v>
      </c>
      <c r="B22" s="18" t="s">
        <v>924</v>
      </c>
      <c r="C22" s="19" t="s">
        <v>925</v>
      </c>
      <c r="D22" s="27">
        <f>D21/'1-Баланс'!G37</f>
        <v>0.0012253024965538366</v>
      </c>
    </row>
    <row r="23" spans="1:4" ht="31.5">
      <c r="A23" s="17">
        <v>17</v>
      </c>
      <c r="B23" s="18" t="s">
        <v>926</v>
      </c>
      <c r="C23" s="19" t="s">
        <v>927</v>
      </c>
      <c r="D23" s="27">
        <f>(D21+'2-Отчет за доходите'!C14)/'2-Отчет за доходите'!G31</f>
        <v>0.1164021164021164</v>
      </c>
    </row>
    <row r="24" spans="1:4" ht="31.5">
      <c r="A24" s="17">
        <v>18</v>
      </c>
      <c r="B24" s="18" t="s">
        <v>928</v>
      </c>
      <c r="C24" s="19" t="s">
        <v>929</v>
      </c>
      <c r="D24" s="27">
        <f>('1-Баланс'!G56+'1-Баланс'!G79)/(D21+'2-Отчет за доходите'!C14)</f>
        <v>106.37878787878788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930</v>
      </c>
      <c r="B1" s="3" t="s">
        <v>931</v>
      </c>
      <c r="C1" s="3" t="s">
        <v>932</v>
      </c>
      <c r="D1" s="4" t="s">
        <v>933</v>
      </c>
      <c r="E1" s="4" t="s">
        <v>934</v>
      </c>
      <c r="F1" s="4" t="s">
        <v>935</v>
      </c>
      <c r="G1" s="4" t="s">
        <v>936</v>
      </c>
      <c r="H1" s="4" t="s">
        <v>937</v>
      </c>
      <c r="N1" s="8" t="s">
        <v>938</v>
      </c>
    </row>
    <row r="2" spans="3:6" s="1" customFormat="1" ht="15.75">
      <c r="C2" s="5"/>
      <c r="F2" s="6" t="s">
        <v>939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>
        <f aca="true" t="shared" si="2" ref="C3:C34">endDate</f>
        <v>42916</v>
      </c>
      <c r="D3" s="2" t="s">
        <v>53</v>
      </c>
      <c r="E3" s="2">
        <v>1</v>
      </c>
      <c r="F3" s="2" t="s">
        <v>52</v>
      </c>
      <c r="G3" s="2" t="s">
        <v>940</v>
      </c>
      <c r="H3" s="2">
        <f>'1-Баланс'!C12</f>
        <v>3753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>
        <f t="shared" si="2"/>
        <v>42916</v>
      </c>
      <c r="D4" s="2" t="s">
        <v>57</v>
      </c>
      <c r="E4" s="2">
        <v>1</v>
      </c>
      <c r="F4" s="2" t="s">
        <v>56</v>
      </c>
      <c r="G4" s="2" t="s">
        <v>940</v>
      </c>
      <c r="H4" s="2">
        <f>'1-Баланс'!C13</f>
        <v>2482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>
        <f t="shared" si="2"/>
        <v>42916</v>
      </c>
      <c r="D5" s="2" t="s">
        <v>61</v>
      </c>
      <c r="E5" s="2">
        <v>1</v>
      </c>
      <c r="F5" s="2" t="s">
        <v>60</v>
      </c>
      <c r="G5" s="2" t="s">
        <v>940</v>
      </c>
      <c r="H5" s="2">
        <f>'1-Баланс'!C14</f>
        <v>2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>
        <f t="shared" si="2"/>
        <v>42916</v>
      </c>
      <c r="D6" s="2" t="s">
        <v>65</v>
      </c>
      <c r="E6" s="2">
        <v>1</v>
      </c>
      <c r="F6" s="2" t="s">
        <v>64</v>
      </c>
      <c r="G6" s="2" t="s">
        <v>940</v>
      </c>
      <c r="H6" s="2">
        <f>'1-Баланс'!C15</f>
        <v>43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>
        <f t="shared" si="2"/>
        <v>42916</v>
      </c>
      <c r="D7" s="2" t="s">
        <v>69</v>
      </c>
      <c r="E7" s="2">
        <v>1</v>
      </c>
      <c r="F7" s="2" t="s">
        <v>68</v>
      </c>
      <c r="G7" s="2" t="s">
        <v>940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>
        <f t="shared" si="2"/>
        <v>42916</v>
      </c>
      <c r="D8" s="2" t="s">
        <v>73</v>
      </c>
      <c r="E8" s="2">
        <v>1</v>
      </c>
      <c r="F8" s="2" t="s">
        <v>72</v>
      </c>
      <c r="G8" s="2" t="s">
        <v>940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>
        <f t="shared" si="2"/>
        <v>42916</v>
      </c>
      <c r="D9" s="2" t="s">
        <v>77</v>
      </c>
      <c r="E9" s="2">
        <v>1</v>
      </c>
      <c r="F9" s="2" t="s">
        <v>76</v>
      </c>
      <c r="G9" s="2" t="s">
        <v>940</v>
      </c>
      <c r="H9" s="2">
        <f>'1-Баланс'!C18</f>
        <v>219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>
        <f t="shared" si="2"/>
        <v>42916</v>
      </c>
      <c r="D10" s="2" t="s">
        <v>81</v>
      </c>
      <c r="E10" s="2">
        <v>1</v>
      </c>
      <c r="F10" s="2" t="s">
        <v>80</v>
      </c>
      <c r="G10" s="2" t="s">
        <v>940</v>
      </c>
      <c r="H10" s="2">
        <f>'1-Баланс'!C19</f>
        <v>56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>
        <f t="shared" si="2"/>
        <v>42916</v>
      </c>
      <c r="D11" s="2" t="s">
        <v>84</v>
      </c>
      <c r="E11" s="2">
        <v>1</v>
      </c>
      <c r="F11" s="2" t="s">
        <v>50</v>
      </c>
      <c r="G11" s="2" t="s">
        <v>940</v>
      </c>
      <c r="H11" s="2">
        <f>'1-Баланс'!C20</f>
        <v>6555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>
        <f t="shared" si="2"/>
        <v>42916</v>
      </c>
      <c r="D12" s="2" t="s">
        <v>88</v>
      </c>
      <c r="E12" s="2">
        <v>1</v>
      </c>
      <c r="F12" s="2" t="s">
        <v>87</v>
      </c>
      <c r="G12" s="2" t="s">
        <v>940</v>
      </c>
      <c r="H12" s="2">
        <f>'1-Баланс'!C21</f>
        <v>14979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>
        <f t="shared" si="2"/>
        <v>42916</v>
      </c>
      <c r="D13" s="2" t="s">
        <v>92</v>
      </c>
      <c r="E13" s="2">
        <v>1</v>
      </c>
      <c r="F13" s="2" t="s">
        <v>91</v>
      </c>
      <c r="G13" s="2" t="s">
        <v>940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>
        <f t="shared" si="2"/>
        <v>42916</v>
      </c>
      <c r="D14" s="2" t="s">
        <v>99</v>
      </c>
      <c r="E14" s="2">
        <v>1</v>
      </c>
      <c r="F14" s="2" t="s">
        <v>98</v>
      </c>
      <c r="G14" s="2" t="s">
        <v>940</v>
      </c>
      <c r="H14" s="2">
        <f>'1-Баланс'!C24</f>
        <v>67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>
        <f t="shared" si="2"/>
        <v>42916</v>
      </c>
      <c r="D15" s="2" t="s">
        <v>103</v>
      </c>
      <c r="E15" s="2">
        <v>1</v>
      </c>
      <c r="F15" s="2" t="s">
        <v>102</v>
      </c>
      <c r="G15" s="2" t="s">
        <v>940</v>
      </c>
      <c r="H15" s="2">
        <f>'1-Баланс'!C25</f>
        <v>1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>
        <f t="shared" si="2"/>
        <v>42916</v>
      </c>
      <c r="D16" s="2" t="s">
        <v>107</v>
      </c>
      <c r="E16" s="2">
        <v>1</v>
      </c>
      <c r="F16" s="2" t="s">
        <v>106</v>
      </c>
      <c r="G16" s="2" t="s">
        <v>940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>
        <f t="shared" si="2"/>
        <v>42916</v>
      </c>
      <c r="D17" s="2" t="s">
        <v>111</v>
      </c>
      <c r="E17" s="2">
        <v>1</v>
      </c>
      <c r="F17" s="2" t="s">
        <v>110</v>
      </c>
      <c r="G17" s="2" t="s">
        <v>940</v>
      </c>
      <c r="H17" s="2">
        <f>'1-Баланс'!C27</f>
        <v>3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>
        <f t="shared" si="2"/>
        <v>42916</v>
      </c>
      <c r="D18" s="2" t="s">
        <v>114</v>
      </c>
      <c r="E18" s="2">
        <v>1</v>
      </c>
      <c r="F18" s="2" t="s">
        <v>95</v>
      </c>
      <c r="G18" s="2" t="s">
        <v>940</v>
      </c>
      <c r="H18" s="2">
        <f>'1-Баланс'!C28</f>
        <v>71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>
        <f t="shared" si="2"/>
        <v>42916</v>
      </c>
      <c r="D19" s="2" t="s">
        <v>123</v>
      </c>
      <c r="E19" s="2">
        <v>1</v>
      </c>
      <c r="F19" s="2" t="s">
        <v>122</v>
      </c>
      <c r="G19" s="2" t="s">
        <v>940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>
        <f t="shared" si="2"/>
        <v>42916</v>
      </c>
      <c r="D20" s="2" t="s">
        <v>127</v>
      </c>
      <c r="E20" s="2">
        <v>1</v>
      </c>
      <c r="F20" s="2" t="s">
        <v>126</v>
      </c>
      <c r="G20" s="2" t="s">
        <v>940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>
        <f t="shared" si="2"/>
        <v>42916</v>
      </c>
      <c r="D21" s="2" t="s">
        <v>131</v>
      </c>
      <c r="E21" s="2">
        <v>1</v>
      </c>
      <c r="F21" s="2" t="s">
        <v>119</v>
      </c>
      <c r="G21" s="2" t="s">
        <v>940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>
        <f t="shared" si="2"/>
        <v>42916</v>
      </c>
      <c r="D22" s="2" t="s">
        <v>138</v>
      </c>
      <c r="E22" s="2">
        <v>1</v>
      </c>
      <c r="F22" s="2" t="s">
        <v>137</v>
      </c>
      <c r="G22" s="2" t="s">
        <v>940</v>
      </c>
      <c r="H22" s="2">
        <f>'1-Баланс'!C35</f>
        <v>1571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>
        <f t="shared" si="2"/>
        <v>42916</v>
      </c>
      <c r="D23" s="2" t="s">
        <v>140</v>
      </c>
      <c r="E23" s="2">
        <v>1</v>
      </c>
      <c r="F23" s="2" t="s">
        <v>139</v>
      </c>
      <c r="G23" s="2" t="s">
        <v>940</v>
      </c>
      <c r="H23" s="2">
        <f>'1-Баланс'!C36</f>
        <v>1555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>
        <f t="shared" si="2"/>
        <v>42916</v>
      </c>
      <c r="D24" s="2" t="s">
        <v>142</v>
      </c>
      <c r="E24" s="2">
        <v>1</v>
      </c>
      <c r="F24" s="2" t="s">
        <v>141</v>
      </c>
      <c r="G24" s="2" t="s">
        <v>940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>
        <f t="shared" si="2"/>
        <v>42916</v>
      </c>
      <c r="D25" s="2" t="s">
        <v>146</v>
      </c>
      <c r="E25" s="2">
        <v>1</v>
      </c>
      <c r="F25" s="2" t="s">
        <v>145</v>
      </c>
      <c r="G25" s="2" t="s">
        <v>940</v>
      </c>
      <c r="H25" s="2">
        <f>'1-Баланс'!C38</f>
        <v>7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>
        <f t="shared" si="2"/>
        <v>42916</v>
      </c>
      <c r="D26" s="2" t="s">
        <v>148</v>
      </c>
      <c r="E26" s="2">
        <v>1</v>
      </c>
      <c r="F26" s="2" t="s">
        <v>147</v>
      </c>
      <c r="G26" s="2" t="s">
        <v>940</v>
      </c>
      <c r="H26" s="2">
        <f>'1-Баланс'!C39</f>
        <v>9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>
        <f t="shared" si="2"/>
        <v>42916</v>
      </c>
      <c r="D27" s="2" t="s">
        <v>150</v>
      </c>
      <c r="E27" s="2">
        <v>1</v>
      </c>
      <c r="F27" s="2" t="s">
        <v>149</v>
      </c>
      <c r="G27" s="2" t="s">
        <v>940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>
        <f t="shared" si="2"/>
        <v>42916</v>
      </c>
      <c r="D28" s="2" t="s">
        <v>154</v>
      </c>
      <c r="E28" s="2">
        <v>1</v>
      </c>
      <c r="F28" s="2" t="s">
        <v>153</v>
      </c>
      <c r="G28" s="2" t="s">
        <v>940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>
        <f t="shared" si="2"/>
        <v>42916</v>
      </c>
      <c r="D29" s="2" t="s">
        <v>156</v>
      </c>
      <c r="E29" s="2">
        <v>1</v>
      </c>
      <c r="F29" s="2" t="s">
        <v>155</v>
      </c>
      <c r="G29" s="2" t="s">
        <v>940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>
        <f t="shared" si="2"/>
        <v>42916</v>
      </c>
      <c r="D30" s="2" t="s">
        <v>159</v>
      </c>
      <c r="E30" s="2">
        <v>1</v>
      </c>
      <c r="F30" s="2" t="s">
        <v>158</v>
      </c>
      <c r="G30" s="2" t="s">
        <v>940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>
        <f t="shared" si="2"/>
        <v>42916</v>
      </c>
      <c r="D31" s="2" t="s">
        <v>162</v>
      </c>
      <c r="E31" s="2">
        <v>1</v>
      </c>
      <c r="F31" s="2" t="s">
        <v>161</v>
      </c>
      <c r="G31" s="2" t="s">
        <v>940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>
        <f t="shared" si="2"/>
        <v>42916</v>
      </c>
      <c r="D32" s="2" t="s">
        <v>166</v>
      </c>
      <c r="E32" s="2">
        <v>1</v>
      </c>
      <c r="F32" s="2" t="s">
        <v>165</v>
      </c>
      <c r="G32" s="2" t="s">
        <v>940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>
        <f t="shared" si="2"/>
        <v>42916</v>
      </c>
      <c r="D33" s="2" t="s">
        <v>170</v>
      </c>
      <c r="E33" s="2">
        <v>1</v>
      </c>
      <c r="F33" s="2" t="s">
        <v>169</v>
      </c>
      <c r="G33" s="2" t="s">
        <v>940</v>
      </c>
      <c r="H33" s="2">
        <f>'1-Баланс'!C46</f>
        <v>1571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>
        <f t="shared" si="2"/>
        <v>42916</v>
      </c>
      <c r="D34" s="2" t="s">
        <v>177</v>
      </c>
      <c r="E34" s="2">
        <v>1</v>
      </c>
      <c r="F34" s="2" t="s">
        <v>176</v>
      </c>
      <c r="G34" s="2" t="s">
        <v>940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>
        <f aca="true" t="shared" si="5" ref="C35:C66">endDate</f>
        <v>42916</v>
      </c>
      <c r="D35" s="2" t="s">
        <v>181</v>
      </c>
      <c r="E35" s="2">
        <v>1</v>
      </c>
      <c r="F35" s="2" t="s">
        <v>180</v>
      </c>
      <c r="G35" s="2" t="s">
        <v>940</v>
      </c>
      <c r="H35" s="2">
        <f>'1-Баланс'!C49</f>
        <v>2438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>
        <f t="shared" si="5"/>
        <v>42916</v>
      </c>
      <c r="D36" s="2" t="s">
        <v>185</v>
      </c>
      <c r="E36" s="2">
        <v>1</v>
      </c>
      <c r="F36" s="2" t="s">
        <v>184</v>
      </c>
      <c r="G36" s="2" t="s">
        <v>940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>
        <f t="shared" si="5"/>
        <v>42916</v>
      </c>
      <c r="D37" s="2" t="s">
        <v>187</v>
      </c>
      <c r="E37" s="2">
        <v>1</v>
      </c>
      <c r="F37" s="2" t="s">
        <v>110</v>
      </c>
      <c r="G37" s="2" t="s">
        <v>940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>
        <f t="shared" si="5"/>
        <v>42916</v>
      </c>
      <c r="D38" s="2" t="s">
        <v>189</v>
      </c>
      <c r="E38" s="2">
        <v>1</v>
      </c>
      <c r="F38" s="2" t="s">
        <v>134</v>
      </c>
      <c r="G38" s="2" t="s">
        <v>940</v>
      </c>
      <c r="H38" s="2">
        <f>'1-Баланс'!C52</f>
        <v>2438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>
        <f t="shared" si="5"/>
        <v>42916</v>
      </c>
      <c r="D39" s="2" t="s">
        <v>196</v>
      </c>
      <c r="E39" s="2">
        <v>1</v>
      </c>
      <c r="F39" s="2" t="s">
        <v>195</v>
      </c>
      <c r="G39" s="2" t="s">
        <v>940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>
        <f t="shared" si="5"/>
        <v>42916</v>
      </c>
      <c r="D40" s="2" t="s">
        <v>200</v>
      </c>
      <c r="E40" s="2">
        <v>1</v>
      </c>
      <c r="F40" s="2" t="s">
        <v>199</v>
      </c>
      <c r="G40" s="2" t="s">
        <v>940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>
        <f t="shared" si="5"/>
        <v>42916</v>
      </c>
      <c r="D41" s="2" t="s">
        <v>204</v>
      </c>
      <c r="E41" s="2">
        <v>1</v>
      </c>
      <c r="F41" s="2" t="s">
        <v>48</v>
      </c>
      <c r="G41" s="2" t="s">
        <v>940</v>
      </c>
      <c r="H41" s="2">
        <f>'1-Баланс'!C56</f>
        <v>25614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>
        <f t="shared" si="5"/>
        <v>42916</v>
      </c>
      <c r="D42" s="2" t="s">
        <v>211</v>
      </c>
      <c r="E42" s="2">
        <v>1</v>
      </c>
      <c r="F42" s="2" t="s">
        <v>210</v>
      </c>
      <c r="G42" s="2" t="s">
        <v>940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>
        <f t="shared" si="5"/>
        <v>42916</v>
      </c>
      <c r="D43" s="2" t="s">
        <v>215</v>
      </c>
      <c r="E43" s="2">
        <v>1</v>
      </c>
      <c r="F43" s="2" t="s">
        <v>214</v>
      </c>
      <c r="G43" s="2" t="s">
        <v>940</v>
      </c>
      <c r="H43" s="2">
        <f>'1-Баланс'!C60</f>
        <v>21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>
        <f t="shared" si="5"/>
        <v>42916</v>
      </c>
      <c r="D44" s="2" t="s">
        <v>219</v>
      </c>
      <c r="E44" s="2">
        <v>1</v>
      </c>
      <c r="F44" s="2" t="s">
        <v>218</v>
      </c>
      <c r="G44" s="2" t="s">
        <v>940</v>
      </c>
      <c r="H44" s="2">
        <f>'1-Баланс'!C61</f>
        <v>31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>
        <f t="shared" si="5"/>
        <v>42916</v>
      </c>
      <c r="D45" s="2" t="s">
        <v>223</v>
      </c>
      <c r="E45" s="2">
        <v>1</v>
      </c>
      <c r="F45" s="2" t="s">
        <v>222</v>
      </c>
      <c r="G45" s="2" t="s">
        <v>940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>
        <f t="shared" si="5"/>
        <v>42916</v>
      </c>
      <c r="D46" s="2" t="s">
        <v>227</v>
      </c>
      <c r="E46" s="2">
        <v>1</v>
      </c>
      <c r="F46" s="2" t="s">
        <v>226</v>
      </c>
      <c r="G46" s="2" t="s">
        <v>940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>
        <f t="shared" si="5"/>
        <v>42916</v>
      </c>
      <c r="D47" s="2" t="s">
        <v>231</v>
      </c>
      <c r="E47" s="2">
        <v>1</v>
      </c>
      <c r="F47" s="2" t="s">
        <v>230</v>
      </c>
      <c r="G47" s="2" t="s">
        <v>940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>
        <f t="shared" si="5"/>
        <v>42916</v>
      </c>
      <c r="D48" s="2" t="s">
        <v>234</v>
      </c>
      <c r="E48" s="2">
        <v>1</v>
      </c>
      <c r="F48" s="2" t="s">
        <v>209</v>
      </c>
      <c r="G48" s="2" t="s">
        <v>940</v>
      </c>
      <c r="H48" s="2">
        <f>'1-Баланс'!C65</f>
        <v>114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>
        <f t="shared" si="5"/>
        <v>42916</v>
      </c>
      <c r="D49" s="2" t="s">
        <v>243</v>
      </c>
      <c r="E49" s="2">
        <v>1</v>
      </c>
      <c r="F49" s="2" t="s">
        <v>242</v>
      </c>
      <c r="G49" s="2" t="s">
        <v>940</v>
      </c>
      <c r="H49" s="2">
        <f>'1-Баланс'!C68</f>
        <v>275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>
        <f t="shared" si="5"/>
        <v>42916</v>
      </c>
      <c r="D50" s="2" t="s">
        <v>247</v>
      </c>
      <c r="E50" s="2">
        <v>1</v>
      </c>
      <c r="F50" s="2" t="s">
        <v>246</v>
      </c>
      <c r="G50" s="2" t="s">
        <v>940</v>
      </c>
      <c r="H50" s="2">
        <f>'1-Баланс'!C69</f>
        <v>595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>
        <f t="shared" si="5"/>
        <v>42916</v>
      </c>
      <c r="D51" s="2" t="s">
        <v>250</v>
      </c>
      <c r="E51" s="2">
        <v>1</v>
      </c>
      <c r="F51" s="2" t="s">
        <v>249</v>
      </c>
      <c r="G51" s="2" t="s">
        <v>940</v>
      </c>
      <c r="H51" s="2">
        <f>'1-Баланс'!C70</f>
        <v>10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>
        <f t="shared" si="5"/>
        <v>42916</v>
      </c>
      <c r="D52" s="2" t="s">
        <v>254</v>
      </c>
      <c r="E52" s="2">
        <v>1</v>
      </c>
      <c r="F52" s="2" t="s">
        <v>253</v>
      </c>
      <c r="G52" s="2" t="s">
        <v>940</v>
      </c>
      <c r="H52" s="2">
        <f>'1-Баланс'!C71</f>
        <v>102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>
        <f t="shared" si="5"/>
        <v>42916</v>
      </c>
      <c r="D53" s="2" t="s">
        <v>257</v>
      </c>
      <c r="E53" s="2">
        <v>1</v>
      </c>
      <c r="F53" s="2" t="s">
        <v>256</v>
      </c>
      <c r="G53" s="2" t="s">
        <v>940</v>
      </c>
      <c r="H53" s="2">
        <f>'1-Баланс'!C72</f>
        <v>7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>
        <f t="shared" si="5"/>
        <v>42916</v>
      </c>
      <c r="D54" s="2" t="s">
        <v>259</v>
      </c>
      <c r="E54" s="2">
        <v>1</v>
      </c>
      <c r="F54" s="2" t="s">
        <v>258</v>
      </c>
      <c r="G54" s="2" t="s">
        <v>940</v>
      </c>
      <c r="H54" s="2">
        <f>'1-Баланс'!C73</f>
        <v>0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>
        <f t="shared" si="5"/>
        <v>42916</v>
      </c>
      <c r="D55" s="2" t="s">
        <v>263</v>
      </c>
      <c r="E55" s="2">
        <v>1</v>
      </c>
      <c r="F55" s="2" t="s">
        <v>262</v>
      </c>
      <c r="G55" s="2" t="s">
        <v>940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>
        <f t="shared" si="5"/>
        <v>42916</v>
      </c>
      <c r="D56" s="2" t="s">
        <v>265</v>
      </c>
      <c r="E56" s="2">
        <v>1</v>
      </c>
      <c r="F56" s="2" t="s">
        <v>264</v>
      </c>
      <c r="G56" s="2" t="s">
        <v>940</v>
      </c>
      <c r="H56" s="2">
        <f>'1-Баланс'!C75</f>
        <v>6460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>
        <f t="shared" si="5"/>
        <v>42916</v>
      </c>
      <c r="D57" s="2" t="s">
        <v>267</v>
      </c>
      <c r="E57" s="2">
        <v>1</v>
      </c>
      <c r="F57" s="2" t="s">
        <v>239</v>
      </c>
      <c r="G57" s="2" t="s">
        <v>940</v>
      </c>
      <c r="H57" s="2">
        <f>'1-Баланс'!C76</f>
        <v>7449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>
        <f t="shared" si="5"/>
        <v>42916</v>
      </c>
      <c r="D58" s="2" t="s">
        <v>272</v>
      </c>
      <c r="E58" s="2">
        <v>1</v>
      </c>
      <c r="F58" s="2" t="s">
        <v>271</v>
      </c>
      <c r="G58" s="2" t="s">
        <v>940</v>
      </c>
      <c r="H58" s="2">
        <f>'1-Баланс'!C79</f>
        <v>1406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>
        <f t="shared" si="5"/>
        <v>42916</v>
      </c>
      <c r="D59" s="2" t="s">
        <v>276</v>
      </c>
      <c r="E59" s="2">
        <v>1</v>
      </c>
      <c r="F59" s="2" t="s">
        <v>275</v>
      </c>
      <c r="G59" s="2" t="s">
        <v>940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>
        <f t="shared" si="5"/>
        <v>42916</v>
      </c>
      <c r="D60" s="2" t="s">
        <v>278</v>
      </c>
      <c r="E60" s="2">
        <v>1</v>
      </c>
      <c r="F60" s="2" t="s">
        <v>277</v>
      </c>
      <c r="G60" s="2" t="s">
        <v>940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>
        <f t="shared" si="5"/>
        <v>42916</v>
      </c>
      <c r="D61" s="2" t="s">
        <v>280</v>
      </c>
      <c r="E61" s="2">
        <v>1</v>
      </c>
      <c r="F61" s="2" t="s">
        <v>279</v>
      </c>
      <c r="G61" s="2" t="s">
        <v>940</v>
      </c>
      <c r="H61" s="2">
        <f>'1-Баланс'!C82</f>
        <v>1406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>
        <f t="shared" si="5"/>
        <v>42916</v>
      </c>
      <c r="D62" s="2" t="s">
        <v>282</v>
      </c>
      <c r="E62" s="2">
        <v>1</v>
      </c>
      <c r="F62" s="2" t="s">
        <v>281</v>
      </c>
      <c r="G62" s="2" t="s">
        <v>940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>
        <f t="shared" si="5"/>
        <v>42916</v>
      </c>
      <c r="D63" s="2" t="s">
        <v>283</v>
      </c>
      <c r="E63" s="2">
        <v>1</v>
      </c>
      <c r="F63" s="2" t="s">
        <v>165</v>
      </c>
      <c r="G63" s="2" t="s">
        <v>940</v>
      </c>
      <c r="H63" s="2">
        <f>'1-Баланс'!C84</f>
        <v>0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>
        <f t="shared" si="5"/>
        <v>42916</v>
      </c>
      <c r="D64" s="2" t="s">
        <v>285</v>
      </c>
      <c r="E64" s="2">
        <v>1</v>
      </c>
      <c r="F64" s="2" t="s">
        <v>270</v>
      </c>
      <c r="G64" s="2" t="s">
        <v>940</v>
      </c>
      <c r="H64" s="2">
        <f>'1-Баланс'!C85</f>
        <v>1406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>
        <f t="shared" si="5"/>
        <v>42916</v>
      </c>
      <c r="D65" s="2" t="s">
        <v>288</v>
      </c>
      <c r="E65" s="2">
        <v>1</v>
      </c>
      <c r="F65" s="2" t="s">
        <v>287</v>
      </c>
      <c r="G65" s="2" t="s">
        <v>940</v>
      </c>
      <c r="H65" s="2">
        <f>'1-Баланс'!C88</f>
        <v>25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>
        <f t="shared" si="5"/>
        <v>42916</v>
      </c>
      <c r="D66" s="2" t="s">
        <v>290</v>
      </c>
      <c r="E66" s="2">
        <v>1</v>
      </c>
      <c r="F66" s="2" t="s">
        <v>289</v>
      </c>
      <c r="G66" s="2" t="s">
        <v>940</v>
      </c>
      <c r="H66" s="2">
        <f>'1-Баланс'!C89</f>
        <v>23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>
        <f aca="true" t="shared" si="8" ref="C67:C98">endDate</f>
        <v>42916</v>
      </c>
      <c r="D67" s="2" t="s">
        <v>292</v>
      </c>
      <c r="E67" s="2">
        <v>1</v>
      </c>
      <c r="F67" s="2" t="s">
        <v>291</v>
      </c>
      <c r="G67" s="2" t="s">
        <v>940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>
        <f t="shared" si="8"/>
        <v>42916</v>
      </c>
      <c r="D68" s="2" t="s">
        <v>294</v>
      </c>
      <c r="E68" s="2">
        <v>1</v>
      </c>
      <c r="F68" s="2" t="s">
        <v>293</v>
      </c>
      <c r="G68" s="2" t="s">
        <v>940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>
        <f t="shared" si="8"/>
        <v>42916</v>
      </c>
      <c r="D69" s="2" t="s">
        <v>296</v>
      </c>
      <c r="E69" s="2">
        <v>1</v>
      </c>
      <c r="F69" s="2" t="s">
        <v>286</v>
      </c>
      <c r="G69" s="2" t="s">
        <v>940</v>
      </c>
      <c r="H69" s="2">
        <f>'1-Баланс'!C92</f>
        <v>48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>
        <f t="shared" si="8"/>
        <v>42916</v>
      </c>
      <c r="D70" s="2" t="s">
        <v>298</v>
      </c>
      <c r="E70" s="2">
        <v>1</v>
      </c>
      <c r="F70" s="2" t="s">
        <v>297</v>
      </c>
      <c r="G70" s="2" t="s">
        <v>940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>
        <f t="shared" si="8"/>
        <v>42916</v>
      </c>
      <c r="D71" s="2" t="s">
        <v>300</v>
      </c>
      <c r="E71" s="2">
        <v>1</v>
      </c>
      <c r="F71" s="2" t="s">
        <v>207</v>
      </c>
      <c r="G71" s="2" t="s">
        <v>940</v>
      </c>
      <c r="H71" s="2">
        <f>'1-Баланс'!C94</f>
        <v>9017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>
        <f t="shared" si="8"/>
        <v>42916</v>
      </c>
      <c r="D72" s="2" t="s">
        <v>302</v>
      </c>
      <c r="E72" s="2">
        <v>1</v>
      </c>
      <c r="F72" s="2" t="s">
        <v>301</v>
      </c>
      <c r="G72" s="2" t="s">
        <v>940</v>
      </c>
      <c r="H72" s="2">
        <f>'1-Баланс'!C95</f>
        <v>34631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>
        <f t="shared" si="8"/>
        <v>42916</v>
      </c>
      <c r="D73" s="2" t="s">
        <v>55</v>
      </c>
      <c r="E73" s="2">
        <v>1</v>
      </c>
      <c r="F73" s="2" t="s">
        <v>54</v>
      </c>
      <c r="G73" s="2" t="s">
        <v>941</v>
      </c>
      <c r="H73" s="2">
        <f>'1-Баланс'!G12</f>
        <v>24000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>
        <f t="shared" si="8"/>
        <v>42916</v>
      </c>
      <c r="D74" s="2" t="s">
        <v>59</v>
      </c>
      <c r="E74" s="2">
        <v>1</v>
      </c>
      <c r="F74" s="2" t="s">
        <v>58</v>
      </c>
      <c r="G74" s="2" t="s">
        <v>941</v>
      </c>
      <c r="H74" s="2">
        <f>'1-Баланс'!G13</f>
        <v>24000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>
        <f t="shared" si="8"/>
        <v>42916</v>
      </c>
      <c r="D75" s="2" t="s">
        <v>63</v>
      </c>
      <c r="E75" s="2">
        <v>1</v>
      </c>
      <c r="F75" s="2" t="s">
        <v>62</v>
      </c>
      <c r="G75" s="2" t="s">
        <v>941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>
        <f t="shared" si="8"/>
        <v>42916</v>
      </c>
      <c r="D76" s="2" t="s">
        <v>67</v>
      </c>
      <c r="E76" s="2">
        <v>1</v>
      </c>
      <c r="F76" s="2" t="s">
        <v>66</v>
      </c>
      <c r="G76" s="2" t="s">
        <v>941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>
        <f t="shared" si="8"/>
        <v>42916</v>
      </c>
      <c r="D77" s="2" t="s">
        <v>71</v>
      </c>
      <c r="E77" s="2">
        <v>1</v>
      </c>
      <c r="F77" s="2" t="s">
        <v>70</v>
      </c>
      <c r="G77" s="2" t="s">
        <v>941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>
        <f t="shared" si="8"/>
        <v>42916</v>
      </c>
      <c r="D78" s="2" t="s">
        <v>75</v>
      </c>
      <c r="E78" s="2">
        <v>1</v>
      </c>
      <c r="F78" s="2" t="s">
        <v>74</v>
      </c>
      <c r="G78" s="2" t="s">
        <v>941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>
        <f t="shared" si="8"/>
        <v>42916</v>
      </c>
      <c r="D79" s="2" t="s">
        <v>79</v>
      </c>
      <c r="E79" s="2">
        <v>1</v>
      </c>
      <c r="F79" s="2" t="s">
        <v>51</v>
      </c>
      <c r="G79" s="2" t="s">
        <v>941</v>
      </c>
      <c r="H79" s="2">
        <f>'1-Баланс'!G18</f>
        <v>24000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>
        <f t="shared" si="8"/>
        <v>42916</v>
      </c>
      <c r="D80" s="2" t="s">
        <v>86</v>
      </c>
      <c r="E80" s="2">
        <v>1</v>
      </c>
      <c r="F80" s="2" t="s">
        <v>85</v>
      </c>
      <c r="G80" s="2" t="s">
        <v>941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>
        <f t="shared" si="8"/>
        <v>42916</v>
      </c>
      <c r="D81" s="2" t="s">
        <v>90</v>
      </c>
      <c r="E81" s="2">
        <v>1</v>
      </c>
      <c r="F81" s="2" t="s">
        <v>89</v>
      </c>
      <c r="G81" s="2" t="s">
        <v>941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>
        <f t="shared" si="8"/>
        <v>42916</v>
      </c>
      <c r="D82" s="2" t="s">
        <v>94</v>
      </c>
      <c r="E82" s="2">
        <v>1</v>
      </c>
      <c r="F82" s="2" t="s">
        <v>93</v>
      </c>
      <c r="G82" s="2" t="s">
        <v>941</v>
      </c>
      <c r="H82" s="2">
        <f>'1-Баланс'!G22</f>
        <v>5026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>
        <f t="shared" si="8"/>
        <v>42916</v>
      </c>
      <c r="D83" s="2" t="s">
        <v>97</v>
      </c>
      <c r="E83" s="2">
        <v>1</v>
      </c>
      <c r="F83" s="2" t="s">
        <v>96</v>
      </c>
      <c r="G83" s="2" t="s">
        <v>941</v>
      </c>
      <c r="H83" s="2">
        <f>'1-Баланс'!G23</f>
        <v>3212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>
        <f t="shared" si="8"/>
        <v>42916</v>
      </c>
      <c r="D84" s="2" t="s">
        <v>101</v>
      </c>
      <c r="E84" s="2">
        <v>1</v>
      </c>
      <c r="F84" s="2" t="s">
        <v>100</v>
      </c>
      <c r="G84" s="2" t="s">
        <v>941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>
        <f t="shared" si="8"/>
        <v>42916</v>
      </c>
      <c r="D85" s="2" t="s">
        <v>105</v>
      </c>
      <c r="E85" s="2">
        <v>1</v>
      </c>
      <c r="F85" s="2" t="s">
        <v>104</v>
      </c>
      <c r="G85" s="2" t="s">
        <v>941</v>
      </c>
      <c r="H85" s="2">
        <f>'1-Баланс'!G25</f>
        <v>1814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>
        <f t="shared" si="8"/>
        <v>42916</v>
      </c>
      <c r="D86" s="2" t="s">
        <v>109</v>
      </c>
      <c r="E86" s="2">
        <v>1</v>
      </c>
      <c r="F86" s="2" t="s">
        <v>82</v>
      </c>
      <c r="G86" s="2" t="s">
        <v>941</v>
      </c>
      <c r="H86" s="2">
        <f>'1-Баланс'!G26</f>
        <v>5133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>
        <f t="shared" si="8"/>
        <v>42916</v>
      </c>
      <c r="D87" s="2" t="s">
        <v>116</v>
      </c>
      <c r="E87" s="2">
        <v>1</v>
      </c>
      <c r="F87" s="2" t="s">
        <v>115</v>
      </c>
      <c r="G87" s="2" t="s">
        <v>941</v>
      </c>
      <c r="H87" s="2">
        <f>'1-Баланс'!G28</f>
        <v>-15964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>
        <f t="shared" si="8"/>
        <v>42916</v>
      </c>
      <c r="D88" s="2" t="s">
        <v>118</v>
      </c>
      <c r="E88" s="2">
        <v>1</v>
      </c>
      <c r="F88" s="2" t="s">
        <v>117</v>
      </c>
      <c r="G88" s="2" t="s">
        <v>941</v>
      </c>
      <c r="H88" s="2">
        <f>'1-Баланс'!G29</f>
        <v>1019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>
        <f t="shared" si="8"/>
        <v>42916</v>
      </c>
      <c r="D89" s="2" t="s">
        <v>121</v>
      </c>
      <c r="E89" s="2">
        <v>1</v>
      </c>
      <c r="F89" s="2" t="s">
        <v>120</v>
      </c>
      <c r="G89" s="2" t="s">
        <v>941</v>
      </c>
      <c r="H89" s="2">
        <f>'1-Баланс'!G30</f>
        <v>-16983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>
        <f t="shared" si="8"/>
        <v>42916</v>
      </c>
      <c r="D90" s="2" t="s">
        <v>125</v>
      </c>
      <c r="E90" s="2">
        <v>1</v>
      </c>
      <c r="F90" s="2" t="s">
        <v>124</v>
      </c>
      <c r="G90" s="2" t="s">
        <v>941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>
        <f t="shared" si="8"/>
        <v>42916</v>
      </c>
      <c r="D91" s="2" t="s">
        <v>129</v>
      </c>
      <c r="E91" s="2">
        <v>1</v>
      </c>
      <c r="F91" s="2" t="s">
        <v>128</v>
      </c>
      <c r="G91" s="2" t="s">
        <v>941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>
        <f t="shared" si="8"/>
        <v>42916</v>
      </c>
      <c r="D92" s="2" t="s">
        <v>133</v>
      </c>
      <c r="E92" s="2">
        <v>1</v>
      </c>
      <c r="F92" s="2" t="s">
        <v>132</v>
      </c>
      <c r="G92" s="2" t="s">
        <v>941</v>
      </c>
      <c r="H92" s="2">
        <f>'1-Баланс'!G33</f>
        <v>-111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>
        <f t="shared" si="8"/>
        <v>42916</v>
      </c>
      <c r="D93" s="2" t="s">
        <v>136</v>
      </c>
      <c r="E93" s="2">
        <v>1</v>
      </c>
      <c r="F93" s="2" t="s">
        <v>112</v>
      </c>
      <c r="G93" s="2" t="s">
        <v>941</v>
      </c>
      <c r="H93" s="2">
        <f>'1-Баланс'!G34</f>
        <v>-16075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>
        <f t="shared" si="8"/>
        <v>42916</v>
      </c>
      <c r="D94" s="2" t="s">
        <v>144</v>
      </c>
      <c r="E94" s="2">
        <v>1</v>
      </c>
      <c r="F94" s="2" t="s">
        <v>49</v>
      </c>
      <c r="G94" s="2" t="s">
        <v>941</v>
      </c>
      <c r="H94" s="2">
        <f>'1-Баланс'!G37</f>
        <v>13058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>
        <f t="shared" si="8"/>
        <v>42916</v>
      </c>
      <c r="D95" s="2" t="s">
        <v>152</v>
      </c>
      <c r="E95" s="2">
        <v>1</v>
      </c>
      <c r="F95" s="2" t="s">
        <v>151</v>
      </c>
      <c r="G95" s="2" t="s">
        <v>941</v>
      </c>
      <c r="H95" s="2">
        <f>'1-Баланс'!G40</f>
        <v>14552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>
        <f t="shared" si="8"/>
        <v>42916</v>
      </c>
      <c r="D96" s="2" t="s">
        <v>164</v>
      </c>
      <c r="E96" s="2">
        <v>1</v>
      </c>
      <c r="F96" s="2" t="s">
        <v>163</v>
      </c>
      <c r="G96" s="2" t="s">
        <v>941</v>
      </c>
      <c r="H96" s="2">
        <f>'1-Баланс'!G44</f>
        <v>104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>
        <f t="shared" si="8"/>
        <v>42916</v>
      </c>
      <c r="D97" s="2" t="s">
        <v>168</v>
      </c>
      <c r="E97" s="2">
        <v>1</v>
      </c>
      <c r="F97" s="2" t="s">
        <v>167</v>
      </c>
      <c r="G97" s="2" t="s">
        <v>941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>
        <f t="shared" si="8"/>
        <v>42916</v>
      </c>
      <c r="D98" s="2" t="s">
        <v>172</v>
      </c>
      <c r="E98" s="2">
        <v>1</v>
      </c>
      <c r="F98" s="2" t="s">
        <v>171</v>
      </c>
      <c r="G98" s="2" t="s">
        <v>941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>
        <f aca="true" t="shared" si="11" ref="C99:C125">endDate</f>
        <v>42916</v>
      </c>
      <c r="D99" s="2" t="s">
        <v>175</v>
      </c>
      <c r="E99" s="2">
        <v>1</v>
      </c>
      <c r="F99" s="2" t="s">
        <v>174</v>
      </c>
      <c r="G99" s="2" t="s">
        <v>941</v>
      </c>
      <c r="H99" s="2">
        <f>'1-Баланс'!G47</f>
        <v>58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>
        <f t="shared" si="11"/>
        <v>42916</v>
      </c>
      <c r="D100" s="2" t="s">
        <v>179</v>
      </c>
      <c r="E100" s="2">
        <v>1</v>
      </c>
      <c r="F100" s="2" t="s">
        <v>178</v>
      </c>
      <c r="G100" s="2" t="s">
        <v>941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>
        <f t="shared" si="11"/>
        <v>42916</v>
      </c>
      <c r="D101" s="2" t="s">
        <v>183</v>
      </c>
      <c r="E101" s="2">
        <v>1</v>
      </c>
      <c r="F101" s="2" t="s">
        <v>182</v>
      </c>
      <c r="G101" s="2" t="s">
        <v>941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>
        <f t="shared" si="11"/>
        <v>42916</v>
      </c>
      <c r="D102" s="2" t="s">
        <v>186</v>
      </c>
      <c r="E102" s="2">
        <v>1</v>
      </c>
      <c r="F102" s="2" t="s">
        <v>160</v>
      </c>
      <c r="G102" s="2" t="s">
        <v>941</v>
      </c>
      <c r="H102" s="2">
        <f>'1-Баланс'!G50</f>
        <v>162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>
        <f t="shared" si="11"/>
        <v>42916</v>
      </c>
      <c r="D103" s="2" t="s">
        <v>191</v>
      </c>
      <c r="E103" s="2">
        <v>1</v>
      </c>
      <c r="F103" s="2" t="s">
        <v>190</v>
      </c>
      <c r="G103" s="2" t="s">
        <v>941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>
        <f t="shared" si="11"/>
        <v>42916</v>
      </c>
      <c r="D104" s="2" t="s">
        <v>194</v>
      </c>
      <c r="E104" s="2">
        <v>1</v>
      </c>
      <c r="F104" s="2" t="s">
        <v>193</v>
      </c>
      <c r="G104" s="2" t="s">
        <v>941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>
        <f t="shared" si="11"/>
        <v>42916</v>
      </c>
      <c r="D105" s="2" t="s">
        <v>198</v>
      </c>
      <c r="E105" s="2">
        <v>1</v>
      </c>
      <c r="F105" s="2" t="s">
        <v>197</v>
      </c>
      <c r="G105" s="2" t="s">
        <v>941</v>
      </c>
      <c r="H105" s="2">
        <f>'1-Баланс'!G54</f>
        <v>1157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>
        <f t="shared" si="11"/>
        <v>42916</v>
      </c>
      <c r="D106" s="2" t="s">
        <v>202</v>
      </c>
      <c r="E106" s="2">
        <v>1</v>
      </c>
      <c r="F106" s="2" t="s">
        <v>201</v>
      </c>
      <c r="G106" s="2" t="s">
        <v>941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>
        <f t="shared" si="11"/>
        <v>42916</v>
      </c>
      <c r="D107" s="2" t="s">
        <v>206</v>
      </c>
      <c r="E107" s="2">
        <v>1</v>
      </c>
      <c r="F107" s="2" t="s">
        <v>157</v>
      </c>
      <c r="G107" s="2" t="s">
        <v>941</v>
      </c>
      <c r="H107" s="2">
        <f>'1-Баланс'!G56</f>
        <v>1319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>
        <f t="shared" si="11"/>
        <v>42916</v>
      </c>
      <c r="D108" s="2" t="s">
        <v>213</v>
      </c>
      <c r="E108" s="2">
        <v>1</v>
      </c>
      <c r="F108" s="2" t="s">
        <v>212</v>
      </c>
      <c r="G108" s="2" t="s">
        <v>941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>
        <f t="shared" si="11"/>
        <v>42916</v>
      </c>
      <c r="D109" s="2" t="s">
        <v>217</v>
      </c>
      <c r="E109" s="2">
        <v>1</v>
      </c>
      <c r="F109" s="2" t="s">
        <v>216</v>
      </c>
      <c r="G109" s="2" t="s">
        <v>941</v>
      </c>
      <c r="H109" s="2">
        <f>'1-Баланс'!G60</f>
        <v>337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>
        <f t="shared" si="11"/>
        <v>42916</v>
      </c>
      <c r="D110" s="2" t="s">
        <v>221</v>
      </c>
      <c r="E110" s="2">
        <v>1</v>
      </c>
      <c r="F110" s="2" t="s">
        <v>220</v>
      </c>
      <c r="G110" s="2" t="s">
        <v>941</v>
      </c>
      <c r="H110" s="2">
        <f>'1-Баланс'!G61</f>
        <v>1848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>
        <f t="shared" si="11"/>
        <v>42916</v>
      </c>
      <c r="D111" s="2" t="s">
        <v>225</v>
      </c>
      <c r="E111" s="2">
        <v>1</v>
      </c>
      <c r="F111" s="2" t="s">
        <v>224</v>
      </c>
      <c r="G111" s="2" t="s">
        <v>941</v>
      </c>
      <c r="H111" s="2">
        <f>'1-Баланс'!G62</f>
        <v>257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>
        <f t="shared" si="11"/>
        <v>42916</v>
      </c>
      <c r="D112" s="2" t="s">
        <v>229</v>
      </c>
      <c r="E112" s="2">
        <v>1</v>
      </c>
      <c r="F112" s="2" t="s">
        <v>228</v>
      </c>
      <c r="G112" s="2" t="s">
        <v>941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>
        <f t="shared" si="11"/>
        <v>42916</v>
      </c>
      <c r="D113" s="2" t="s">
        <v>233</v>
      </c>
      <c r="E113" s="2">
        <v>1</v>
      </c>
      <c r="F113" s="2" t="s">
        <v>232</v>
      </c>
      <c r="G113" s="2" t="s">
        <v>941</v>
      </c>
      <c r="H113" s="2">
        <f>'1-Баланс'!G64</f>
        <v>106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>
        <f t="shared" si="11"/>
        <v>42916</v>
      </c>
      <c r="D114" s="2" t="s">
        <v>236</v>
      </c>
      <c r="E114" s="2">
        <v>1</v>
      </c>
      <c r="F114" s="2" t="s">
        <v>235</v>
      </c>
      <c r="G114" s="2" t="s">
        <v>941</v>
      </c>
      <c r="H114" s="2">
        <f>'1-Баланс'!G65</f>
        <v>131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>
        <f t="shared" si="11"/>
        <v>42916</v>
      </c>
      <c r="D115" s="2" t="s">
        <v>238</v>
      </c>
      <c r="E115" s="2">
        <v>1</v>
      </c>
      <c r="F115" s="2" t="s">
        <v>237</v>
      </c>
      <c r="G115" s="2" t="s">
        <v>941</v>
      </c>
      <c r="H115" s="2">
        <f>'1-Баланс'!G66</f>
        <v>149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>
        <f t="shared" si="11"/>
        <v>42916</v>
      </c>
      <c r="D116" s="2" t="s">
        <v>241</v>
      </c>
      <c r="E116" s="2">
        <v>1</v>
      </c>
      <c r="F116" s="2" t="s">
        <v>240</v>
      </c>
      <c r="G116" s="2" t="s">
        <v>941</v>
      </c>
      <c r="H116" s="2">
        <f>'1-Баланс'!G67</f>
        <v>23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>
        <f t="shared" si="11"/>
        <v>42916</v>
      </c>
      <c r="D117" s="2" t="s">
        <v>245</v>
      </c>
      <c r="E117" s="2">
        <v>1</v>
      </c>
      <c r="F117" s="2" t="s">
        <v>244</v>
      </c>
      <c r="G117" s="2" t="s">
        <v>941</v>
      </c>
      <c r="H117" s="2">
        <f>'1-Баланс'!G68</f>
        <v>1182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>
        <f t="shared" si="11"/>
        <v>42916</v>
      </c>
      <c r="D118" s="2" t="s">
        <v>248</v>
      </c>
      <c r="E118" s="2">
        <v>1</v>
      </c>
      <c r="F118" s="2" t="s">
        <v>110</v>
      </c>
      <c r="G118" s="2" t="s">
        <v>941</v>
      </c>
      <c r="H118" s="2">
        <f>'1-Баланс'!G69</f>
        <v>3517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>
        <f t="shared" si="11"/>
        <v>42916</v>
      </c>
      <c r="D119" s="2" t="s">
        <v>252</v>
      </c>
      <c r="E119" s="2">
        <v>1</v>
      </c>
      <c r="F119" s="2" t="s">
        <v>251</v>
      </c>
      <c r="G119" s="2" t="s">
        <v>941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>
        <f t="shared" si="11"/>
        <v>42916</v>
      </c>
      <c r="D120" s="2" t="s">
        <v>255</v>
      </c>
      <c r="E120" s="2">
        <v>1</v>
      </c>
      <c r="F120" s="2" t="s">
        <v>160</v>
      </c>
      <c r="G120" s="2" t="s">
        <v>941</v>
      </c>
      <c r="H120" s="2">
        <f>'1-Баланс'!G71</f>
        <v>5702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>
        <f t="shared" si="11"/>
        <v>42916</v>
      </c>
      <c r="D121" s="2" t="s">
        <v>261</v>
      </c>
      <c r="E121" s="2">
        <v>1</v>
      </c>
      <c r="F121" s="2" t="s">
        <v>260</v>
      </c>
      <c r="G121" s="2" t="s">
        <v>941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>
        <f t="shared" si="11"/>
        <v>42916</v>
      </c>
      <c r="D122" s="2" t="s">
        <v>266</v>
      </c>
      <c r="E122" s="2">
        <v>1</v>
      </c>
      <c r="F122" s="2" t="s">
        <v>193</v>
      </c>
      <c r="G122" s="2" t="s">
        <v>941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>
        <f t="shared" si="11"/>
        <v>42916</v>
      </c>
      <c r="D123" s="2" t="s">
        <v>269</v>
      </c>
      <c r="E123" s="2">
        <v>1</v>
      </c>
      <c r="F123" s="2" t="s">
        <v>268</v>
      </c>
      <c r="G123" s="2" t="s">
        <v>941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>
        <f t="shared" si="11"/>
        <v>42916</v>
      </c>
      <c r="D124" s="2" t="s">
        <v>274</v>
      </c>
      <c r="E124" s="2">
        <v>1</v>
      </c>
      <c r="F124" s="2" t="s">
        <v>208</v>
      </c>
      <c r="G124" s="2" t="s">
        <v>941</v>
      </c>
      <c r="H124" s="2">
        <f>'1-Баланс'!G79</f>
        <v>5702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>
        <f t="shared" si="11"/>
        <v>42916</v>
      </c>
      <c r="D125" s="2" t="s">
        <v>304</v>
      </c>
      <c r="E125" s="2">
        <v>1</v>
      </c>
      <c r="F125" s="2" t="s">
        <v>942</v>
      </c>
      <c r="G125" s="2" t="s">
        <v>941</v>
      </c>
      <c r="H125" s="2">
        <f>'1-Баланс'!G95</f>
        <v>34631</v>
      </c>
    </row>
    <row r="126" spans="3:6" s="1" customFormat="1" ht="15.75">
      <c r="C126" s="5"/>
      <c r="F126" s="6" t="s">
        <v>943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>
        <f aca="true" t="shared" si="14" ref="C127:C158">endDate</f>
        <v>42916</v>
      </c>
      <c r="D127" s="2" t="s">
        <v>316</v>
      </c>
      <c r="E127" s="2">
        <v>1</v>
      </c>
      <c r="F127" s="2" t="s">
        <v>315</v>
      </c>
      <c r="G127" s="2" t="s">
        <v>944</v>
      </c>
      <c r="H127" s="9">
        <f>'2-Отчет за доходите'!C12</f>
        <v>122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>
        <f t="shared" si="14"/>
        <v>42916</v>
      </c>
      <c r="D128" s="2" t="s">
        <v>320</v>
      </c>
      <c r="E128" s="2">
        <v>1</v>
      </c>
      <c r="F128" s="2" t="s">
        <v>319</v>
      </c>
      <c r="G128" s="2" t="s">
        <v>944</v>
      </c>
      <c r="H128" s="9">
        <f>'2-Отчет за доходите'!C13</f>
        <v>122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>
        <f t="shared" si="14"/>
        <v>42916</v>
      </c>
      <c r="D129" s="2" t="s">
        <v>324</v>
      </c>
      <c r="E129" s="2">
        <v>1</v>
      </c>
      <c r="F129" s="2" t="s">
        <v>323</v>
      </c>
      <c r="G129" s="2" t="s">
        <v>944</v>
      </c>
      <c r="H129" s="9">
        <f>'2-Отчет за доходите'!C14</f>
        <v>50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>
        <f t="shared" si="14"/>
        <v>42916</v>
      </c>
      <c r="D130" s="2" t="s">
        <v>328</v>
      </c>
      <c r="E130" s="2">
        <v>1</v>
      </c>
      <c r="F130" s="2" t="s">
        <v>327</v>
      </c>
      <c r="G130" s="2" t="s">
        <v>944</v>
      </c>
      <c r="H130" s="9">
        <f>'2-Отчет за доходите'!C15</f>
        <v>111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>
        <f t="shared" si="14"/>
        <v>42916</v>
      </c>
      <c r="D131" s="2" t="s">
        <v>331</v>
      </c>
      <c r="E131" s="2">
        <v>1</v>
      </c>
      <c r="F131" s="2" t="s">
        <v>330</v>
      </c>
      <c r="G131" s="2" t="s">
        <v>944</v>
      </c>
      <c r="H131" s="9">
        <f>'2-Отчет за доходите'!C16</f>
        <v>26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>
        <f t="shared" si="14"/>
        <v>42916</v>
      </c>
      <c r="D132" s="2" t="s">
        <v>334</v>
      </c>
      <c r="E132" s="2">
        <v>1</v>
      </c>
      <c r="F132" s="2" t="s">
        <v>333</v>
      </c>
      <c r="G132" s="2" t="s">
        <v>944</v>
      </c>
      <c r="H132" s="9">
        <f>'2-Отчет за доходите'!C17</f>
        <v>280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>
        <f t="shared" si="14"/>
        <v>42916</v>
      </c>
      <c r="D133" s="2" t="s">
        <v>336</v>
      </c>
      <c r="E133" s="2">
        <v>1</v>
      </c>
      <c r="F133" s="2" t="s">
        <v>335</v>
      </c>
      <c r="G133" s="2" t="s">
        <v>944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>
        <f t="shared" si="14"/>
        <v>42916</v>
      </c>
      <c r="D134" s="2" t="s">
        <v>340</v>
      </c>
      <c r="E134" s="2">
        <v>1</v>
      </c>
      <c r="F134" s="2" t="s">
        <v>339</v>
      </c>
      <c r="G134" s="2" t="s">
        <v>944</v>
      </c>
      <c r="H134" s="9">
        <f>'2-Отчет за доходите'!C19</f>
        <v>49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>
        <f t="shared" si="14"/>
        <v>42916</v>
      </c>
      <c r="D135" s="2" t="s">
        <v>344</v>
      </c>
      <c r="E135" s="2">
        <v>1</v>
      </c>
      <c r="F135" s="2" t="s">
        <v>343</v>
      </c>
      <c r="G135" s="2" t="s">
        <v>944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>
        <f t="shared" si="14"/>
        <v>42916</v>
      </c>
      <c r="D136" s="2" t="s">
        <v>346</v>
      </c>
      <c r="E136" s="2">
        <v>1</v>
      </c>
      <c r="F136" s="2" t="s">
        <v>345</v>
      </c>
      <c r="G136" s="2" t="s">
        <v>944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>
        <f t="shared" si="14"/>
        <v>42916</v>
      </c>
      <c r="D137" s="2" t="s">
        <v>348</v>
      </c>
      <c r="E137" s="2">
        <v>1</v>
      </c>
      <c r="F137" s="2" t="s">
        <v>313</v>
      </c>
      <c r="G137" s="2" t="s">
        <v>944</v>
      </c>
      <c r="H137" s="9">
        <f>'2-Отчет за доходите'!C22</f>
        <v>760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>
        <f t="shared" si="14"/>
        <v>42916</v>
      </c>
      <c r="D138" s="2" t="s">
        <v>357</v>
      </c>
      <c r="E138" s="2">
        <v>1</v>
      </c>
      <c r="F138" s="2" t="s">
        <v>356</v>
      </c>
      <c r="G138" s="2" t="s">
        <v>944</v>
      </c>
      <c r="H138" s="9">
        <f>'2-Отчет за доходите'!C25</f>
        <v>16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>
        <f t="shared" si="14"/>
        <v>42916</v>
      </c>
      <c r="D139" s="2" t="s">
        <v>361</v>
      </c>
      <c r="E139" s="2">
        <v>1</v>
      </c>
      <c r="F139" s="2" t="s">
        <v>360</v>
      </c>
      <c r="G139" s="2" t="s">
        <v>944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>
        <f t="shared" si="14"/>
        <v>42916</v>
      </c>
      <c r="D140" s="2" t="s">
        <v>365</v>
      </c>
      <c r="E140" s="2">
        <v>1</v>
      </c>
      <c r="F140" s="2" t="s">
        <v>364</v>
      </c>
      <c r="G140" s="2" t="s">
        <v>944</v>
      </c>
      <c r="H140" s="9">
        <f>'2-Отчет за доходите'!C27</f>
        <v>1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>
        <f t="shared" si="14"/>
        <v>42916</v>
      </c>
      <c r="D141" s="2" t="s">
        <v>367</v>
      </c>
      <c r="E141" s="2">
        <v>1</v>
      </c>
      <c r="F141" s="2" t="s">
        <v>110</v>
      </c>
      <c r="G141" s="2" t="s">
        <v>944</v>
      </c>
      <c r="H141" s="9">
        <f>'2-Отчет за доходите'!C28</f>
        <v>1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>
        <f t="shared" si="14"/>
        <v>42916</v>
      </c>
      <c r="D142" s="2" t="s">
        <v>368</v>
      </c>
      <c r="E142" s="2">
        <v>1</v>
      </c>
      <c r="F142" s="2" t="s">
        <v>353</v>
      </c>
      <c r="G142" s="2" t="s">
        <v>944</v>
      </c>
      <c r="H142" s="9">
        <f>'2-Отчет за доходите'!C29</f>
        <v>18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>
        <f t="shared" si="14"/>
        <v>42916</v>
      </c>
      <c r="D143" s="2" t="s">
        <v>370</v>
      </c>
      <c r="E143" s="2">
        <v>1</v>
      </c>
      <c r="F143" s="2" t="s">
        <v>369</v>
      </c>
      <c r="G143" s="2" t="s">
        <v>944</v>
      </c>
      <c r="H143" s="9">
        <f>'2-Отчет за доходите'!C31</f>
        <v>778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>
        <f t="shared" si="14"/>
        <v>42916</v>
      </c>
      <c r="D144" s="2" t="s">
        <v>374</v>
      </c>
      <c r="E144" s="2">
        <v>1</v>
      </c>
      <c r="F144" s="2" t="s">
        <v>373</v>
      </c>
      <c r="G144" s="2" t="s">
        <v>944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>
        <f t="shared" si="14"/>
        <v>42916</v>
      </c>
      <c r="D145" s="2" t="s">
        <v>378</v>
      </c>
      <c r="E145" s="2">
        <v>1</v>
      </c>
      <c r="F145" s="2" t="s">
        <v>377</v>
      </c>
      <c r="G145" s="2" t="s">
        <v>944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>
        <f t="shared" si="14"/>
        <v>42916</v>
      </c>
      <c r="D146" s="2" t="s">
        <v>382</v>
      </c>
      <c r="E146" s="2">
        <v>1</v>
      </c>
      <c r="F146" s="2" t="s">
        <v>381</v>
      </c>
      <c r="G146" s="2" t="s">
        <v>944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>
        <f t="shared" si="14"/>
        <v>42916</v>
      </c>
      <c r="D147" s="2" t="s">
        <v>386</v>
      </c>
      <c r="E147" s="2">
        <v>1</v>
      </c>
      <c r="F147" s="2" t="s">
        <v>385</v>
      </c>
      <c r="G147" s="2" t="s">
        <v>944</v>
      </c>
      <c r="H147" s="9">
        <f>'2-Отчет за доходите'!C36</f>
        <v>778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>
        <f t="shared" si="14"/>
        <v>42916</v>
      </c>
      <c r="D148" s="2" t="s">
        <v>390</v>
      </c>
      <c r="E148" s="2">
        <v>1</v>
      </c>
      <c r="F148" s="2" t="s">
        <v>389</v>
      </c>
      <c r="G148" s="2" t="s">
        <v>944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>
        <f t="shared" si="14"/>
        <v>42916</v>
      </c>
      <c r="D149" s="2" t="s">
        <v>394</v>
      </c>
      <c r="E149" s="2">
        <v>1</v>
      </c>
      <c r="F149" s="2" t="s">
        <v>393</v>
      </c>
      <c r="G149" s="2" t="s">
        <v>944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>
        <f t="shared" si="14"/>
        <v>42916</v>
      </c>
      <c r="D150" s="2" t="s">
        <v>396</v>
      </c>
      <c r="E150" s="2">
        <v>1</v>
      </c>
      <c r="F150" s="2" t="s">
        <v>395</v>
      </c>
      <c r="G150" s="2" t="s">
        <v>944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>
        <f t="shared" si="14"/>
        <v>42916</v>
      </c>
      <c r="D151" s="2" t="s">
        <v>398</v>
      </c>
      <c r="E151" s="2">
        <v>1</v>
      </c>
      <c r="F151" s="2" t="s">
        <v>397</v>
      </c>
      <c r="G151" s="2" t="s">
        <v>944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>
        <f t="shared" si="14"/>
        <v>42916</v>
      </c>
      <c r="D152" s="2" t="s">
        <v>400</v>
      </c>
      <c r="E152" s="2">
        <v>1</v>
      </c>
      <c r="F152" s="2" t="s">
        <v>399</v>
      </c>
      <c r="G152" s="2" t="s">
        <v>944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>
        <f t="shared" si="14"/>
        <v>42916</v>
      </c>
      <c r="D153" s="2" t="s">
        <v>402</v>
      </c>
      <c r="E153" s="2">
        <v>1</v>
      </c>
      <c r="F153" s="2" t="s">
        <v>401</v>
      </c>
      <c r="G153" s="2" t="s">
        <v>944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>
        <f t="shared" si="14"/>
        <v>42916</v>
      </c>
      <c r="D154" s="2" t="s">
        <v>406</v>
      </c>
      <c r="E154" s="2">
        <v>1</v>
      </c>
      <c r="F154" s="2" t="s">
        <v>405</v>
      </c>
      <c r="G154" s="2" t="s">
        <v>944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>
        <f t="shared" si="14"/>
        <v>42916</v>
      </c>
      <c r="D155" s="2" t="s">
        <v>409</v>
      </c>
      <c r="E155" s="2">
        <v>1</v>
      </c>
      <c r="F155" s="2" t="s">
        <v>408</v>
      </c>
      <c r="G155" s="2" t="s">
        <v>944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>
        <f t="shared" si="14"/>
        <v>42916</v>
      </c>
      <c r="D156" s="2" t="s">
        <v>413</v>
      </c>
      <c r="E156" s="2">
        <v>1</v>
      </c>
      <c r="F156" s="2" t="s">
        <v>412</v>
      </c>
      <c r="G156" s="2" t="s">
        <v>944</v>
      </c>
      <c r="H156" s="9">
        <f>'2-Отчет за доходите'!C45</f>
        <v>778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>
        <f t="shared" si="14"/>
        <v>42916</v>
      </c>
      <c r="D157" s="2" t="s">
        <v>318</v>
      </c>
      <c r="E157" s="2">
        <v>1</v>
      </c>
      <c r="F157" s="2" t="s">
        <v>317</v>
      </c>
      <c r="G157" s="2" t="s">
        <v>945</v>
      </c>
      <c r="H157" s="2">
        <f>'2-Отчет за доходите'!G12</f>
        <v>0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>
        <f t="shared" si="14"/>
        <v>42916</v>
      </c>
      <c r="D158" s="2" t="s">
        <v>322</v>
      </c>
      <c r="E158" s="2">
        <v>1</v>
      </c>
      <c r="F158" s="2" t="s">
        <v>321</v>
      </c>
      <c r="G158" s="2" t="s">
        <v>945</v>
      </c>
      <c r="H158" s="2">
        <f>'2-Отчет за доходите'!G13</f>
        <v>4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>
        <f aca="true" t="shared" si="17" ref="C159:C179">endDate</f>
        <v>42916</v>
      </c>
      <c r="D159" s="2" t="s">
        <v>326</v>
      </c>
      <c r="E159" s="2">
        <v>1</v>
      </c>
      <c r="F159" s="2" t="s">
        <v>325</v>
      </c>
      <c r="G159" s="2" t="s">
        <v>945</v>
      </c>
      <c r="H159" s="2">
        <f>'2-Отчет за доходите'!G14</f>
        <v>60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>
        <f t="shared" si="17"/>
        <v>42916</v>
      </c>
      <c r="D160" s="2" t="s">
        <v>329</v>
      </c>
      <c r="E160" s="2">
        <v>1</v>
      </c>
      <c r="F160" s="2" t="s">
        <v>110</v>
      </c>
      <c r="G160" s="2" t="s">
        <v>945</v>
      </c>
      <c r="H160" s="2">
        <f>'2-Отчет за доходите'!G15</f>
        <v>420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>
        <f t="shared" si="17"/>
        <v>42916</v>
      </c>
      <c r="D161" s="2" t="s">
        <v>332</v>
      </c>
      <c r="E161" s="2">
        <v>1</v>
      </c>
      <c r="F161" s="2" t="s">
        <v>314</v>
      </c>
      <c r="G161" s="2" t="s">
        <v>945</v>
      </c>
      <c r="H161" s="2">
        <f>'2-Отчет за доходите'!G16</f>
        <v>484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>
        <f t="shared" si="17"/>
        <v>42916</v>
      </c>
      <c r="D162" s="2" t="s">
        <v>338</v>
      </c>
      <c r="E162" s="2">
        <v>1</v>
      </c>
      <c r="F162" s="2" t="s">
        <v>337</v>
      </c>
      <c r="G162" s="2" t="s">
        <v>945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>
        <f t="shared" si="17"/>
        <v>42916</v>
      </c>
      <c r="D163" s="2" t="s">
        <v>342</v>
      </c>
      <c r="E163" s="2">
        <v>1</v>
      </c>
      <c r="F163" s="2" t="s">
        <v>341</v>
      </c>
      <c r="G163" s="2" t="s">
        <v>945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>
        <f t="shared" si="17"/>
        <v>42916</v>
      </c>
      <c r="D164" s="2" t="s">
        <v>350</v>
      </c>
      <c r="E164" s="2">
        <v>1</v>
      </c>
      <c r="F164" s="2" t="s">
        <v>349</v>
      </c>
      <c r="G164" s="2" t="s">
        <v>945</v>
      </c>
      <c r="H164" s="2">
        <f>'2-Отчет за доходите'!G22</f>
        <v>83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>
        <f t="shared" si="17"/>
        <v>42916</v>
      </c>
      <c r="D165" s="2" t="s">
        <v>352</v>
      </c>
      <c r="E165" s="2">
        <v>1</v>
      </c>
      <c r="F165" s="2" t="s">
        <v>351</v>
      </c>
      <c r="G165" s="2" t="s">
        <v>945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>
        <f t="shared" si="17"/>
        <v>42916</v>
      </c>
      <c r="D166" s="2" t="s">
        <v>355</v>
      </c>
      <c r="E166" s="2">
        <v>1</v>
      </c>
      <c r="F166" s="2" t="s">
        <v>354</v>
      </c>
      <c r="G166" s="2" t="s">
        <v>945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>
        <f t="shared" si="17"/>
        <v>42916</v>
      </c>
      <c r="D167" s="2" t="s">
        <v>359</v>
      </c>
      <c r="E167" s="2">
        <v>1</v>
      </c>
      <c r="F167" s="2" t="s">
        <v>358</v>
      </c>
      <c r="G167" s="2" t="s">
        <v>945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>
        <f t="shared" si="17"/>
        <v>42916</v>
      </c>
      <c r="D168" s="2" t="s">
        <v>363</v>
      </c>
      <c r="E168" s="2">
        <v>1</v>
      </c>
      <c r="F168" s="2" t="s">
        <v>362</v>
      </c>
      <c r="G168" s="2" t="s">
        <v>945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>
        <f t="shared" si="17"/>
        <v>42916</v>
      </c>
      <c r="D169" s="2" t="s">
        <v>366</v>
      </c>
      <c r="E169" s="2">
        <v>1</v>
      </c>
      <c r="F169" s="2" t="s">
        <v>347</v>
      </c>
      <c r="G169" s="2" t="s">
        <v>945</v>
      </c>
      <c r="H169" s="2">
        <f>'2-Отчет за доходите'!G27</f>
        <v>83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>
        <f t="shared" si="17"/>
        <v>42916</v>
      </c>
      <c r="D170" s="2" t="s">
        <v>372</v>
      </c>
      <c r="E170" s="2">
        <v>1</v>
      </c>
      <c r="F170" s="2" t="s">
        <v>371</v>
      </c>
      <c r="G170" s="2" t="s">
        <v>945</v>
      </c>
      <c r="H170" s="2">
        <f>'2-Отчет за доходите'!G31</f>
        <v>567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>
        <f t="shared" si="17"/>
        <v>42916</v>
      </c>
      <c r="D171" s="2" t="s">
        <v>376</v>
      </c>
      <c r="E171" s="2">
        <v>1</v>
      </c>
      <c r="F171" s="2" t="s">
        <v>375</v>
      </c>
      <c r="G171" s="2" t="s">
        <v>945</v>
      </c>
      <c r="H171" s="2">
        <f>'2-Отчет за доходите'!G33</f>
        <v>211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>
        <f t="shared" si="17"/>
        <v>42916</v>
      </c>
      <c r="D172" s="2" t="s">
        <v>380</v>
      </c>
      <c r="E172" s="2">
        <v>1</v>
      </c>
      <c r="F172" s="2" t="s">
        <v>379</v>
      </c>
      <c r="G172" s="2" t="s">
        <v>945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>
        <f t="shared" si="17"/>
        <v>42916</v>
      </c>
      <c r="D173" s="2" t="s">
        <v>384</v>
      </c>
      <c r="E173" s="2">
        <v>1</v>
      </c>
      <c r="F173" s="2" t="s">
        <v>383</v>
      </c>
      <c r="G173" s="2" t="s">
        <v>945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>
        <f t="shared" si="17"/>
        <v>42916</v>
      </c>
      <c r="D174" s="2" t="s">
        <v>388</v>
      </c>
      <c r="E174" s="2">
        <v>1</v>
      </c>
      <c r="F174" s="2" t="s">
        <v>387</v>
      </c>
      <c r="G174" s="2" t="s">
        <v>945</v>
      </c>
      <c r="H174" s="2">
        <f>'2-Отчет за доходите'!G36</f>
        <v>567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>
        <f t="shared" si="17"/>
        <v>42916</v>
      </c>
      <c r="D175" s="2" t="s">
        <v>392</v>
      </c>
      <c r="E175" s="2">
        <v>1</v>
      </c>
      <c r="F175" s="2" t="s">
        <v>391</v>
      </c>
      <c r="G175" s="2" t="s">
        <v>945</v>
      </c>
      <c r="H175" s="2">
        <f>'2-Отчет за доходите'!G37</f>
        <v>211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>
        <f t="shared" si="17"/>
        <v>42916</v>
      </c>
      <c r="D176" s="2" t="s">
        <v>404</v>
      </c>
      <c r="E176" s="2">
        <v>1</v>
      </c>
      <c r="F176" s="2" t="s">
        <v>403</v>
      </c>
      <c r="G176" s="2" t="s">
        <v>945</v>
      </c>
      <c r="H176" s="2">
        <f>'2-Отчет за доходите'!G42</f>
        <v>211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>
        <f t="shared" si="17"/>
        <v>42916</v>
      </c>
      <c r="D177" s="2" t="s">
        <v>407</v>
      </c>
      <c r="E177" s="2">
        <v>1</v>
      </c>
      <c r="F177" s="2" t="s">
        <v>405</v>
      </c>
      <c r="G177" s="2" t="s">
        <v>945</v>
      </c>
      <c r="H177" s="2">
        <f>'2-Отчет за доходите'!G43</f>
        <v>100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>
        <f t="shared" si="17"/>
        <v>42916</v>
      </c>
      <c r="D178" s="2" t="s">
        <v>411</v>
      </c>
      <c r="E178" s="2">
        <v>1</v>
      </c>
      <c r="F178" s="2" t="s">
        <v>410</v>
      </c>
      <c r="G178" s="2" t="s">
        <v>945</v>
      </c>
      <c r="H178" s="2">
        <f>'2-Отчет за доходите'!G44</f>
        <v>111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>
        <f t="shared" si="17"/>
        <v>42916</v>
      </c>
      <c r="D179" s="2" t="s">
        <v>415</v>
      </c>
      <c r="E179" s="2">
        <v>1</v>
      </c>
      <c r="F179" s="2" t="s">
        <v>414</v>
      </c>
      <c r="G179" s="2" t="s">
        <v>945</v>
      </c>
      <c r="H179" s="2">
        <f>'2-Отчет за доходите'!G45</f>
        <v>778</v>
      </c>
    </row>
    <row r="180" spans="3:6" s="1" customFormat="1" ht="15.75">
      <c r="C180" s="5"/>
      <c r="F180" s="6" t="s">
        <v>946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>
        <f aca="true" t="shared" si="20" ref="C181:C216">endDate</f>
        <v>42916</v>
      </c>
      <c r="D181" s="2" t="s">
        <v>421</v>
      </c>
      <c r="E181" s="2">
        <v>1</v>
      </c>
      <c r="F181" s="2" t="s">
        <v>420</v>
      </c>
      <c r="G181" s="2" t="s">
        <v>947</v>
      </c>
      <c r="H181" s="9">
        <f>'3-Отчет за паричния поток'!C11</f>
        <v>381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>
        <f t="shared" si="20"/>
        <v>42916</v>
      </c>
      <c r="D182" s="2" t="s">
        <v>423</v>
      </c>
      <c r="E182" s="2">
        <v>1</v>
      </c>
      <c r="F182" s="2" t="s">
        <v>422</v>
      </c>
      <c r="G182" s="2" t="s">
        <v>947</v>
      </c>
      <c r="H182" s="9">
        <f>'3-Отчет за паричния поток'!C12</f>
        <v>-311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>
        <f t="shared" si="20"/>
        <v>42916</v>
      </c>
      <c r="D183" s="2" t="s">
        <v>425</v>
      </c>
      <c r="E183" s="2">
        <v>1</v>
      </c>
      <c r="F183" s="2" t="s">
        <v>424</v>
      </c>
      <c r="G183" s="2" t="s">
        <v>947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>
        <f t="shared" si="20"/>
        <v>42916</v>
      </c>
      <c r="D184" s="2" t="s">
        <v>427</v>
      </c>
      <c r="E184" s="2">
        <v>1</v>
      </c>
      <c r="F184" s="2" t="s">
        <v>426</v>
      </c>
      <c r="G184" s="2" t="s">
        <v>947</v>
      </c>
      <c r="H184" s="9">
        <f>'3-Отчет за паричния поток'!C14</f>
        <v>-152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>
        <f t="shared" si="20"/>
        <v>42916</v>
      </c>
      <c r="D185" s="2" t="s">
        <v>429</v>
      </c>
      <c r="E185" s="2">
        <v>1</v>
      </c>
      <c r="F185" s="2" t="s">
        <v>428</v>
      </c>
      <c r="G185" s="2" t="s">
        <v>947</v>
      </c>
      <c r="H185" s="9">
        <f>'3-Отчет за паричния поток'!C15</f>
        <v>-20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>
        <f t="shared" si="20"/>
        <v>42916</v>
      </c>
      <c r="D186" s="2" t="s">
        <v>431</v>
      </c>
      <c r="E186" s="2">
        <v>1</v>
      </c>
      <c r="F186" s="2" t="s">
        <v>430</v>
      </c>
      <c r="G186" s="2" t="s">
        <v>947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>
        <f t="shared" si="20"/>
        <v>42916</v>
      </c>
      <c r="D187" s="2" t="s">
        <v>433</v>
      </c>
      <c r="E187" s="2">
        <v>1</v>
      </c>
      <c r="F187" s="2" t="s">
        <v>432</v>
      </c>
      <c r="G187" s="2" t="s">
        <v>947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>
        <f t="shared" si="20"/>
        <v>42916</v>
      </c>
      <c r="D188" s="2" t="s">
        <v>435</v>
      </c>
      <c r="E188" s="2">
        <v>1</v>
      </c>
      <c r="F188" s="2" t="s">
        <v>434</v>
      </c>
      <c r="G188" s="2" t="s">
        <v>947</v>
      </c>
      <c r="H188" s="9">
        <f>'3-Отчет за паричния поток'!C18</f>
        <v>-3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>
        <f t="shared" si="20"/>
        <v>42916</v>
      </c>
      <c r="D189" s="2" t="s">
        <v>437</v>
      </c>
      <c r="E189" s="2">
        <v>1</v>
      </c>
      <c r="F189" s="2" t="s">
        <v>436</v>
      </c>
      <c r="G189" s="2" t="s">
        <v>947</v>
      </c>
      <c r="H189" s="9">
        <f>'3-Отчет за паричния поток'!C19</f>
        <v>4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>
        <f t="shared" si="20"/>
        <v>42916</v>
      </c>
      <c r="D190" s="2" t="s">
        <v>439</v>
      </c>
      <c r="E190" s="2">
        <v>1</v>
      </c>
      <c r="F190" s="2" t="s">
        <v>438</v>
      </c>
      <c r="G190" s="2" t="s">
        <v>947</v>
      </c>
      <c r="H190" s="9">
        <f>'3-Отчет за паричния поток'!C20</f>
        <v>-16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>
        <f t="shared" si="20"/>
        <v>42916</v>
      </c>
      <c r="D191" s="2" t="s">
        <v>441</v>
      </c>
      <c r="E191" s="2">
        <v>1</v>
      </c>
      <c r="F191" s="2" t="s">
        <v>440</v>
      </c>
      <c r="G191" s="2" t="s">
        <v>947</v>
      </c>
      <c r="H191" s="9">
        <f>'3-Отчет за паричния поток'!C21</f>
        <v>-117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>
        <f t="shared" si="20"/>
        <v>42916</v>
      </c>
      <c r="D192" s="2" t="s">
        <v>444</v>
      </c>
      <c r="E192" s="2">
        <v>1</v>
      </c>
      <c r="F192" s="2" t="s">
        <v>443</v>
      </c>
      <c r="G192" s="2" t="s">
        <v>948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>
        <f t="shared" si="20"/>
        <v>42916</v>
      </c>
      <c r="D193" s="2" t="s">
        <v>446</v>
      </c>
      <c r="E193" s="2">
        <v>1</v>
      </c>
      <c r="F193" s="2" t="s">
        <v>445</v>
      </c>
      <c r="G193" s="2" t="s">
        <v>948</v>
      </c>
      <c r="H193" s="9">
        <f>'3-Отчет за паричния поток'!C24</f>
        <v>67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>
        <f t="shared" si="20"/>
        <v>42916</v>
      </c>
      <c r="D194" s="2" t="s">
        <v>448</v>
      </c>
      <c r="E194" s="2">
        <v>1</v>
      </c>
      <c r="F194" s="2" t="s">
        <v>447</v>
      </c>
      <c r="G194" s="2" t="s">
        <v>948</v>
      </c>
      <c r="H194" s="9">
        <f>'3-Отчет за паричния поток'!C25</f>
        <v>0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>
        <f t="shared" si="20"/>
        <v>42916</v>
      </c>
      <c r="D195" s="2" t="s">
        <v>450</v>
      </c>
      <c r="E195" s="2">
        <v>1</v>
      </c>
      <c r="F195" s="2" t="s">
        <v>449</v>
      </c>
      <c r="G195" s="2" t="s">
        <v>948</v>
      </c>
      <c r="H195" s="9">
        <f>'3-Отчет за паричния поток'!C26</f>
        <v>0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>
        <f t="shared" si="20"/>
        <v>42916</v>
      </c>
      <c r="D196" s="2" t="s">
        <v>452</v>
      </c>
      <c r="E196" s="2">
        <v>1</v>
      </c>
      <c r="F196" s="2" t="s">
        <v>451</v>
      </c>
      <c r="G196" s="2" t="s">
        <v>948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>
        <f t="shared" si="20"/>
        <v>42916</v>
      </c>
      <c r="D197" s="2" t="s">
        <v>454</v>
      </c>
      <c r="E197" s="2">
        <v>1</v>
      </c>
      <c r="F197" s="2" t="s">
        <v>453</v>
      </c>
      <c r="G197" s="2" t="s">
        <v>948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>
        <f t="shared" si="20"/>
        <v>42916</v>
      </c>
      <c r="D198" s="2" t="s">
        <v>456</v>
      </c>
      <c r="E198" s="2">
        <v>1</v>
      </c>
      <c r="F198" s="2" t="s">
        <v>455</v>
      </c>
      <c r="G198" s="2" t="s">
        <v>948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>
        <f t="shared" si="20"/>
        <v>42916</v>
      </c>
      <c r="D199" s="2" t="s">
        <v>458</v>
      </c>
      <c r="E199" s="2">
        <v>1</v>
      </c>
      <c r="F199" s="2" t="s">
        <v>457</v>
      </c>
      <c r="G199" s="2" t="s">
        <v>948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>
        <f t="shared" si="20"/>
        <v>42916</v>
      </c>
      <c r="D200" s="2" t="s">
        <v>459</v>
      </c>
      <c r="E200" s="2">
        <v>1</v>
      </c>
      <c r="F200" s="2" t="s">
        <v>436</v>
      </c>
      <c r="G200" s="2" t="s">
        <v>948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>
        <f t="shared" si="20"/>
        <v>42916</v>
      </c>
      <c r="D201" s="2" t="s">
        <v>461</v>
      </c>
      <c r="E201" s="2">
        <v>1</v>
      </c>
      <c r="F201" s="2" t="s">
        <v>460</v>
      </c>
      <c r="G201" s="2" t="s">
        <v>948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>
        <f t="shared" si="20"/>
        <v>42916</v>
      </c>
      <c r="D202" s="2" t="s">
        <v>463</v>
      </c>
      <c r="E202" s="2">
        <v>1</v>
      </c>
      <c r="F202" s="2" t="s">
        <v>462</v>
      </c>
      <c r="G202" s="2" t="s">
        <v>948</v>
      </c>
      <c r="H202" s="9">
        <f>'3-Отчет за паричния поток'!C33</f>
        <v>67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>
        <f t="shared" si="20"/>
        <v>42916</v>
      </c>
      <c r="D203" s="2" t="s">
        <v>466</v>
      </c>
      <c r="E203" s="2">
        <v>1</v>
      </c>
      <c r="F203" s="2" t="s">
        <v>465</v>
      </c>
      <c r="G203" s="2" t="s">
        <v>949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>
        <f t="shared" si="20"/>
        <v>42916</v>
      </c>
      <c r="D204" s="2" t="s">
        <v>468</v>
      </c>
      <c r="E204" s="2">
        <v>1</v>
      </c>
      <c r="F204" s="2" t="s">
        <v>467</v>
      </c>
      <c r="G204" s="2" t="s">
        <v>949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>
        <f t="shared" si="20"/>
        <v>42916</v>
      </c>
      <c r="D205" s="2" t="s">
        <v>470</v>
      </c>
      <c r="E205" s="2">
        <v>1</v>
      </c>
      <c r="F205" s="2" t="s">
        <v>469</v>
      </c>
      <c r="G205" s="2" t="s">
        <v>949</v>
      </c>
      <c r="H205" s="9">
        <f>'3-Отчет за паричния поток'!C37</f>
        <v>0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>
        <f t="shared" si="20"/>
        <v>42916</v>
      </c>
      <c r="D206" s="2" t="s">
        <v>472</v>
      </c>
      <c r="E206" s="2">
        <v>1</v>
      </c>
      <c r="F206" s="2" t="s">
        <v>471</v>
      </c>
      <c r="G206" s="2" t="s">
        <v>949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>
        <f t="shared" si="20"/>
        <v>42916</v>
      </c>
      <c r="D207" s="2" t="s">
        <v>474</v>
      </c>
      <c r="E207" s="2">
        <v>1</v>
      </c>
      <c r="F207" s="2" t="s">
        <v>473</v>
      </c>
      <c r="G207" s="2" t="s">
        <v>949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>
        <f t="shared" si="20"/>
        <v>42916</v>
      </c>
      <c r="D208" s="2" t="s">
        <v>476</v>
      </c>
      <c r="E208" s="2">
        <v>1</v>
      </c>
      <c r="F208" s="2" t="s">
        <v>475</v>
      </c>
      <c r="G208" s="2" t="s">
        <v>949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>
        <f t="shared" si="20"/>
        <v>42916</v>
      </c>
      <c r="D209" s="2" t="s">
        <v>478</v>
      </c>
      <c r="E209" s="2">
        <v>1</v>
      </c>
      <c r="F209" s="2" t="s">
        <v>477</v>
      </c>
      <c r="G209" s="2" t="s">
        <v>949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>
        <f t="shared" si="20"/>
        <v>42916</v>
      </c>
      <c r="D210" s="2" t="s">
        <v>480</v>
      </c>
      <c r="E210" s="2">
        <v>1</v>
      </c>
      <c r="F210" s="2" t="s">
        <v>479</v>
      </c>
      <c r="G210" s="2" t="s">
        <v>949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>
        <f t="shared" si="20"/>
        <v>42916</v>
      </c>
      <c r="D211" s="2" t="s">
        <v>482</v>
      </c>
      <c r="E211" s="2">
        <v>1</v>
      </c>
      <c r="F211" s="2" t="s">
        <v>481</v>
      </c>
      <c r="G211" s="2" t="s">
        <v>949</v>
      </c>
      <c r="H211" s="9">
        <f>'3-Отчет за паричния поток'!C43</f>
        <v>0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>
        <f t="shared" si="20"/>
        <v>42916</v>
      </c>
      <c r="D212" s="2" t="s">
        <v>484</v>
      </c>
      <c r="E212" s="2">
        <v>1</v>
      </c>
      <c r="F212" s="2" t="s">
        <v>483</v>
      </c>
      <c r="H212" s="9">
        <f>'3-Отчет за паричния поток'!C44</f>
        <v>-50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>
        <f t="shared" si="20"/>
        <v>42916</v>
      </c>
      <c r="D213" s="2" t="s">
        <v>486</v>
      </c>
      <c r="E213" s="2">
        <v>1</v>
      </c>
      <c r="F213" s="2" t="s">
        <v>485</v>
      </c>
      <c r="H213" s="9">
        <f>'3-Отчет за паричния поток'!C45</f>
        <v>98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>
        <f t="shared" si="20"/>
        <v>42916</v>
      </c>
      <c r="D214" s="2" t="s">
        <v>488</v>
      </c>
      <c r="E214" s="2">
        <v>1</v>
      </c>
      <c r="F214" s="2" t="s">
        <v>487</v>
      </c>
      <c r="H214" s="9">
        <f>'3-Отчет за паричния поток'!C46</f>
        <v>48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>
        <f t="shared" si="20"/>
        <v>42916</v>
      </c>
      <c r="D215" s="2" t="s">
        <v>490</v>
      </c>
      <c r="E215" s="2">
        <v>1</v>
      </c>
      <c r="F215" s="2" t="s">
        <v>489</v>
      </c>
      <c r="H215" s="9">
        <f>'3-Отчет за паричния поток'!C47</f>
        <v>48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>
        <f t="shared" si="20"/>
        <v>42916</v>
      </c>
      <c r="D216" s="2" t="s">
        <v>492</v>
      </c>
      <c r="E216" s="2">
        <v>1</v>
      </c>
      <c r="F216" s="2" t="s">
        <v>491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950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>
        <f aca="true" t="shared" si="23" ref="C218:C281">endDate</f>
        <v>42916</v>
      </c>
      <c r="D218" s="2" t="s">
        <v>516</v>
      </c>
      <c r="E218" s="2">
        <v>1</v>
      </c>
      <c r="F218" s="10" t="s">
        <v>515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>
        <f t="shared" si="23"/>
        <v>42916</v>
      </c>
      <c r="D219" s="2" t="s">
        <v>518</v>
      </c>
      <c r="E219" s="2">
        <v>1</v>
      </c>
      <c r="F219" s="10" t="s">
        <v>517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>
        <f t="shared" si="23"/>
        <v>42916</v>
      </c>
      <c r="D220" s="2" t="s">
        <v>520</v>
      </c>
      <c r="E220" s="2">
        <v>1</v>
      </c>
      <c r="F220" s="10" t="s">
        <v>519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>
        <f t="shared" si="23"/>
        <v>42916</v>
      </c>
      <c r="D221" s="2" t="s">
        <v>522</v>
      </c>
      <c r="E221" s="2">
        <v>1</v>
      </c>
      <c r="F221" s="10" t="s">
        <v>521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>
        <f t="shared" si="23"/>
        <v>42916</v>
      </c>
      <c r="D222" s="2" t="s">
        <v>524</v>
      </c>
      <c r="E222" s="2">
        <v>1</v>
      </c>
      <c r="F222" s="10" t="s">
        <v>523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>
        <f t="shared" si="23"/>
        <v>42916</v>
      </c>
      <c r="D223" s="2" t="s">
        <v>526</v>
      </c>
      <c r="E223" s="2">
        <v>1</v>
      </c>
      <c r="F223" s="10" t="s">
        <v>525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>
        <f t="shared" si="23"/>
        <v>42916</v>
      </c>
      <c r="D224" s="2" t="s">
        <v>528</v>
      </c>
      <c r="E224" s="2">
        <v>1</v>
      </c>
      <c r="F224" s="10" t="s">
        <v>527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>
        <f t="shared" si="23"/>
        <v>42916</v>
      </c>
      <c r="D225" s="2" t="s">
        <v>530</v>
      </c>
      <c r="E225" s="2">
        <v>1</v>
      </c>
      <c r="F225" s="10" t="s">
        <v>529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>
        <f t="shared" si="23"/>
        <v>42916</v>
      </c>
      <c r="D226" s="2" t="s">
        <v>532</v>
      </c>
      <c r="E226" s="2">
        <v>1</v>
      </c>
      <c r="F226" s="10" t="s">
        <v>531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>
        <f t="shared" si="23"/>
        <v>42916</v>
      </c>
      <c r="D227" s="2" t="s">
        <v>534</v>
      </c>
      <c r="E227" s="2">
        <v>1</v>
      </c>
      <c r="F227" s="10" t="s">
        <v>533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>
        <f t="shared" si="23"/>
        <v>42916</v>
      </c>
      <c r="D228" s="2" t="s">
        <v>536</v>
      </c>
      <c r="E228" s="2">
        <v>1</v>
      </c>
      <c r="F228" s="10" t="s">
        <v>535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>
        <f t="shared" si="23"/>
        <v>42916</v>
      </c>
      <c r="D229" s="2" t="s">
        <v>538</v>
      </c>
      <c r="E229" s="2">
        <v>1</v>
      </c>
      <c r="F229" s="10" t="s">
        <v>537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>
        <f t="shared" si="23"/>
        <v>42916</v>
      </c>
      <c r="D230" s="2" t="s">
        <v>540</v>
      </c>
      <c r="E230" s="2">
        <v>1</v>
      </c>
      <c r="F230" s="10" t="s">
        <v>539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>
        <f t="shared" si="23"/>
        <v>42916</v>
      </c>
      <c r="D231" s="2" t="s">
        <v>542</v>
      </c>
      <c r="E231" s="2">
        <v>1</v>
      </c>
      <c r="F231" s="10" t="s">
        <v>541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>
        <f t="shared" si="23"/>
        <v>42916</v>
      </c>
      <c r="D232" s="2" t="s">
        <v>543</v>
      </c>
      <c r="E232" s="2">
        <v>1</v>
      </c>
      <c r="F232" s="10" t="s">
        <v>537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>
        <f t="shared" si="23"/>
        <v>42916</v>
      </c>
      <c r="D233" s="2" t="s">
        <v>544</v>
      </c>
      <c r="E233" s="2">
        <v>1</v>
      </c>
      <c r="F233" s="10" t="s">
        <v>539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>
        <f t="shared" si="23"/>
        <v>42916</v>
      </c>
      <c r="D234" s="2" t="s">
        <v>546</v>
      </c>
      <c r="E234" s="2">
        <v>1</v>
      </c>
      <c r="F234" s="10" t="s">
        <v>545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>
        <f t="shared" si="23"/>
        <v>42916</v>
      </c>
      <c r="D235" s="2" t="s">
        <v>548</v>
      </c>
      <c r="E235" s="2">
        <v>1</v>
      </c>
      <c r="F235" s="10" t="s">
        <v>547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>
        <f t="shared" si="23"/>
        <v>42916</v>
      </c>
      <c r="D236" s="2" t="s">
        <v>550</v>
      </c>
      <c r="E236" s="2">
        <v>1</v>
      </c>
      <c r="F236" s="10" t="s">
        <v>549</v>
      </c>
      <c r="H236" s="9">
        <f>'4-Отчет за собствения капитал'!C31</f>
        <v>24000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>
        <f t="shared" si="23"/>
        <v>42916</v>
      </c>
      <c r="D237" s="2" t="s">
        <v>552</v>
      </c>
      <c r="E237" s="2">
        <v>1</v>
      </c>
      <c r="F237" s="10" t="s">
        <v>551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>
        <f t="shared" si="23"/>
        <v>42916</v>
      </c>
      <c r="D238" s="2" t="s">
        <v>554</v>
      </c>
      <c r="E238" s="2">
        <v>1</v>
      </c>
      <c r="F238" s="10" t="s">
        <v>553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>
        <f t="shared" si="23"/>
        <v>42916</v>
      </c>
      <c r="D239" s="2" t="s">
        <v>556</v>
      </c>
      <c r="E239" s="2">
        <v>1</v>
      </c>
      <c r="F239" s="10" t="s">
        <v>555</v>
      </c>
      <c r="H239" s="9">
        <f>'4-Отчет за собствения капитал'!C34</f>
        <v>24000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>
        <f t="shared" si="23"/>
        <v>42916</v>
      </c>
      <c r="D240" s="2" t="s">
        <v>516</v>
      </c>
      <c r="E240" s="2">
        <v>2</v>
      </c>
      <c r="F240" s="10" t="s">
        <v>515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>
        <f t="shared" si="23"/>
        <v>42916</v>
      </c>
      <c r="D241" s="2" t="s">
        <v>518</v>
      </c>
      <c r="E241" s="2">
        <v>2</v>
      </c>
      <c r="F241" s="10" t="s">
        <v>517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>
        <f t="shared" si="23"/>
        <v>42916</v>
      </c>
      <c r="D242" s="2" t="s">
        <v>520</v>
      </c>
      <c r="E242" s="2">
        <v>2</v>
      </c>
      <c r="F242" s="10" t="s">
        <v>519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>
        <f t="shared" si="23"/>
        <v>42916</v>
      </c>
      <c r="D243" s="2" t="s">
        <v>522</v>
      </c>
      <c r="E243" s="2">
        <v>2</v>
      </c>
      <c r="F243" s="10" t="s">
        <v>521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>
        <f t="shared" si="23"/>
        <v>42916</v>
      </c>
      <c r="D244" s="2" t="s">
        <v>524</v>
      </c>
      <c r="E244" s="2">
        <v>2</v>
      </c>
      <c r="F244" s="10" t="s">
        <v>523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>
        <f t="shared" si="23"/>
        <v>42916</v>
      </c>
      <c r="D245" s="2" t="s">
        <v>526</v>
      </c>
      <c r="E245" s="2">
        <v>2</v>
      </c>
      <c r="F245" s="10" t="s">
        <v>525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>
        <f t="shared" si="23"/>
        <v>42916</v>
      </c>
      <c r="D246" s="2" t="s">
        <v>528</v>
      </c>
      <c r="E246" s="2">
        <v>2</v>
      </c>
      <c r="F246" s="10" t="s">
        <v>527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>
        <f t="shared" si="23"/>
        <v>42916</v>
      </c>
      <c r="D247" s="2" t="s">
        <v>530</v>
      </c>
      <c r="E247" s="2">
        <v>2</v>
      </c>
      <c r="F247" s="10" t="s">
        <v>529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>
        <f t="shared" si="23"/>
        <v>42916</v>
      </c>
      <c r="D248" s="2" t="s">
        <v>532</v>
      </c>
      <c r="E248" s="2">
        <v>2</v>
      </c>
      <c r="F248" s="10" t="s">
        <v>531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>
        <f t="shared" si="23"/>
        <v>42916</v>
      </c>
      <c r="D249" s="2" t="s">
        <v>534</v>
      </c>
      <c r="E249" s="2">
        <v>2</v>
      </c>
      <c r="F249" s="10" t="s">
        <v>533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>
        <f t="shared" si="23"/>
        <v>42916</v>
      </c>
      <c r="D250" s="2" t="s">
        <v>536</v>
      </c>
      <c r="E250" s="2">
        <v>2</v>
      </c>
      <c r="F250" s="10" t="s">
        <v>535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>
        <f t="shared" si="23"/>
        <v>42916</v>
      </c>
      <c r="D251" s="2" t="s">
        <v>538</v>
      </c>
      <c r="E251" s="2">
        <v>2</v>
      </c>
      <c r="F251" s="10" t="s">
        <v>537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>
        <f t="shared" si="23"/>
        <v>42916</v>
      </c>
      <c r="D252" s="2" t="s">
        <v>540</v>
      </c>
      <c r="E252" s="2">
        <v>2</v>
      </c>
      <c r="F252" s="10" t="s">
        <v>539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>
        <f t="shared" si="23"/>
        <v>42916</v>
      </c>
      <c r="D253" s="2" t="s">
        <v>542</v>
      </c>
      <c r="E253" s="2">
        <v>2</v>
      </c>
      <c r="F253" s="10" t="s">
        <v>541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>
        <f t="shared" si="23"/>
        <v>42916</v>
      </c>
      <c r="D254" s="2" t="s">
        <v>543</v>
      </c>
      <c r="E254" s="2">
        <v>2</v>
      </c>
      <c r="F254" s="10" t="s">
        <v>537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>
        <f t="shared" si="23"/>
        <v>42916</v>
      </c>
      <c r="D255" s="2" t="s">
        <v>544</v>
      </c>
      <c r="E255" s="2">
        <v>2</v>
      </c>
      <c r="F255" s="10" t="s">
        <v>539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>
        <f t="shared" si="23"/>
        <v>42916</v>
      </c>
      <c r="D256" s="2" t="s">
        <v>546</v>
      </c>
      <c r="E256" s="2">
        <v>2</v>
      </c>
      <c r="F256" s="10" t="s">
        <v>545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>
        <f t="shared" si="23"/>
        <v>42916</v>
      </c>
      <c r="D257" s="2" t="s">
        <v>548</v>
      </c>
      <c r="E257" s="2">
        <v>2</v>
      </c>
      <c r="F257" s="10" t="s">
        <v>547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>
        <f t="shared" si="23"/>
        <v>42916</v>
      </c>
      <c r="D258" s="2" t="s">
        <v>550</v>
      </c>
      <c r="E258" s="2">
        <v>2</v>
      </c>
      <c r="F258" s="10" t="s">
        <v>549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>
        <f t="shared" si="23"/>
        <v>42916</v>
      </c>
      <c r="D259" s="2" t="s">
        <v>552</v>
      </c>
      <c r="E259" s="2">
        <v>2</v>
      </c>
      <c r="F259" s="10" t="s">
        <v>551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>
        <f t="shared" si="23"/>
        <v>42916</v>
      </c>
      <c r="D260" s="2" t="s">
        <v>554</v>
      </c>
      <c r="E260" s="2">
        <v>2</v>
      </c>
      <c r="F260" s="10" t="s">
        <v>553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>
        <f t="shared" si="23"/>
        <v>42916</v>
      </c>
      <c r="D261" s="2" t="s">
        <v>556</v>
      </c>
      <c r="E261" s="2">
        <v>2</v>
      </c>
      <c r="F261" s="10" t="s">
        <v>555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>
        <f t="shared" si="23"/>
        <v>42916</v>
      </c>
      <c r="D262" s="2" t="s">
        <v>516</v>
      </c>
      <c r="E262" s="2">
        <v>3</v>
      </c>
      <c r="F262" s="10" t="s">
        <v>515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>
        <f t="shared" si="23"/>
        <v>42916</v>
      </c>
      <c r="D263" s="2" t="s">
        <v>518</v>
      </c>
      <c r="E263" s="2">
        <v>3</v>
      </c>
      <c r="F263" s="10" t="s">
        <v>517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>
        <f t="shared" si="23"/>
        <v>42916</v>
      </c>
      <c r="D264" s="2" t="s">
        <v>520</v>
      </c>
      <c r="E264" s="2">
        <v>3</v>
      </c>
      <c r="F264" s="10" t="s">
        <v>519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>
        <f t="shared" si="23"/>
        <v>42916</v>
      </c>
      <c r="D265" s="2" t="s">
        <v>522</v>
      </c>
      <c r="E265" s="2">
        <v>3</v>
      </c>
      <c r="F265" s="10" t="s">
        <v>521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>
        <f t="shared" si="23"/>
        <v>42916</v>
      </c>
      <c r="D266" s="2" t="s">
        <v>524</v>
      </c>
      <c r="E266" s="2">
        <v>3</v>
      </c>
      <c r="F266" s="10" t="s">
        <v>523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>
        <f t="shared" si="23"/>
        <v>42916</v>
      </c>
      <c r="D267" s="2" t="s">
        <v>526</v>
      </c>
      <c r="E267" s="2">
        <v>3</v>
      </c>
      <c r="F267" s="10" t="s">
        <v>525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>
        <f t="shared" si="23"/>
        <v>42916</v>
      </c>
      <c r="D268" s="2" t="s">
        <v>528</v>
      </c>
      <c r="E268" s="2">
        <v>3</v>
      </c>
      <c r="F268" s="10" t="s">
        <v>527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>
        <f t="shared" si="23"/>
        <v>42916</v>
      </c>
      <c r="D269" s="2" t="s">
        <v>530</v>
      </c>
      <c r="E269" s="2">
        <v>3</v>
      </c>
      <c r="F269" s="10" t="s">
        <v>529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>
        <f t="shared" si="23"/>
        <v>42916</v>
      </c>
      <c r="D270" s="2" t="s">
        <v>532</v>
      </c>
      <c r="E270" s="2">
        <v>3</v>
      </c>
      <c r="F270" s="10" t="s">
        <v>531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>
        <f t="shared" si="23"/>
        <v>42916</v>
      </c>
      <c r="D271" s="2" t="s">
        <v>534</v>
      </c>
      <c r="E271" s="2">
        <v>3</v>
      </c>
      <c r="F271" s="10" t="s">
        <v>533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>
        <f t="shared" si="23"/>
        <v>42916</v>
      </c>
      <c r="D272" s="2" t="s">
        <v>536</v>
      </c>
      <c r="E272" s="2">
        <v>3</v>
      </c>
      <c r="F272" s="10" t="s">
        <v>535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>
        <f t="shared" si="23"/>
        <v>42916</v>
      </c>
      <c r="D273" s="2" t="s">
        <v>538</v>
      </c>
      <c r="E273" s="2">
        <v>3</v>
      </c>
      <c r="F273" s="10" t="s">
        <v>537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>
        <f t="shared" si="23"/>
        <v>42916</v>
      </c>
      <c r="D274" s="2" t="s">
        <v>540</v>
      </c>
      <c r="E274" s="2">
        <v>3</v>
      </c>
      <c r="F274" s="10" t="s">
        <v>539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>
        <f t="shared" si="23"/>
        <v>42916</v>
      </c>
      <c r="D275" s="2" t="s">
        <v>542</v>
      </c>
      <c r="E275" s="2">
        <v>3</v>
      </c>
      <c r="F275" s="10" t="s">
        <v>541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>
        <f t="shared" si="23"/>
        <v>42916</v>
      </c>
      <c r="D276" s="2" t="s">
        <v>543</v>
      </c>
      <c r="E276" s="2">
        <v>3</v>
      </c>
      <c r="F276" s="10" t="s">
        <v>537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>
        <f t="shared" si="23"/>
        <v>42916</v>
      </c>
      <c r="D277" s="2" t="s">
        <v>544</v>
      </c>
      <c r="E277" s="2">
        <v>3</v>
      </c>
      <c r="F277" s="10" t="s">
        <v>539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>
        <f t="shared" si="23"/>
        <v>42916</v>
      </c>
      <c r="D278" s="2" t="s">
        <v>546</v>
      </c>
      <c r="E278" s="2">
        <v>3</v>
      </c>
      <c r="F278" s="10" t="s">
        <v>545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>
        <f t="shared" si="23"/>
        <v>42916</v>
      </c>
      <c r="D279" s="2" t="s">
        <v>548</v>
      </c>
      <c r="E279" s="2">
        <v>3</v>
      </c>
      <c r="F279" s="10" t="s">
        <v>547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>
        <f t="shared" si="23"/>
        <v>42916</v>
      </c>
      <c r="D280" s="2" t="s">
        <v>550</v>
      </c>
      <c r="E280" s="2">
        <v>3</v>
      </c>
      <c r="F280" s="10" t="s">
        <v>549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>
        <f t="shared" si="23"/>
        <v>42916</v>
      </c>
      <c r="D281" s="2" t="s">
        <v>552</v>
      </c>
      <c r="E281" s="2">
        <v>3</v>
      </c>
      <c r="F281" s="10" t="s">
        <v>551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>
        <f aca="true" t="shared" si="26" ref="C282:C345">endDate</f>
        <v>42916</v>
      </c>
      <c r="D282" s="2" t="s">
        <v>554</v>
      </c>
      <c r="E282" s="2">
        <v>3</v>
      </c>
      <c r="F282" s="10" t="s">
        <v>553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>
        <f t="shared" si="26"/>
        <v>42916</v>
      </c>
      <c r="D283" s="2" t="s">
        <v>556</v>
      </c>
      <c r="E283" s="2">
        <v>3</v>
      </c>
      <c r="F283" s="10" t="s">
        <v>555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>
        <f t="shared" si="26"/>
        <v>42916</v>
      </c>
      <c r="D284" s="2" t="s">
        <v>516</v>
      </c>
      <c r="E284" s="2">
        <v>4</v>
      </c>
      <c r="F284" s="10" t="s">
        <v>515</v>
      </c>
      <c r="H284" s="9">
        <f>'4-Отчет за собствения капитал'!F13</f>
        <v>3198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>
        <f t="shared" si="26"/>
        <v>42916</v>
      </c>
      <c r="D285" s="2" t="s">
        <v>518</v>
      </c>
      <c r="E285" s="2">
        <v>4</v>
      </c>
      <c r="F285" s="10" t="s">
        <v>517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>
        <f t="shared" si="26"/>
        <v>42916</v>
      </c>
      <c r="D286" s="2" t="s">
        <v>520</v>
      </c>
      <c r="E286" s="2">
        <v>4</v>
      </c>
      <c r="F286" s="10" t="s">
        <v>519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>
        <f t="shared" si="26"/>
        <v>42916</v>
      </c>
      <c r="D287" s="2" t="s">
        <v>522</v>
      </c>
      <c r="E287" s="2">
        <v>4</v>
      </c>
      <c r="F287" s="10" t="s">
        <v>521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>
        <f t="shared" si="26"/>
        <v>42916</v>
      </c>
      <c r="D288" s="2" t="s">
        <v>524</v>
      </c>
      <c r="E288" s="2">
        <v>4</v>
      </c>
      <c r="F288" s="10" t="s">
        <v>523</v>
      </c>
      <c r="H288" s="9">
        <f>'4-Отчет за собствения капитал'!F17</f>
        <v>3198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>
        <f t="shared" si="26"/>
        <v>42916</v>
      </c>
      <c r="D289" s="2" t="s">
        <v>526</v>
      </c>
      <c r="E289" s="2">
        <v>4</v>
      </c>
      <c r="F289" s="10" t="s">
        <v>525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>
        <f t="shared" si="26"/>
        <v>42916</v>
      </c>
      <c r="D290" s="2" t="s">
        <v>528</v>
      </c>
      <c r="E290" s="2">
        <v>4</v>
      </c>
      <c r="F290" s="10" t="s">
        <v>527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>
        <f t="shared" si="26"/>
        <v>42916</v>
      </c>
      <c r="D291" s="2" t="s">
        <v>530</v>
      </c>
      <c r="E291" s="2">
        <v>4</v>
      </c>
      <c r="F291" s="10" t="s">
        <v>529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>
        <f t="shared" si="26"/>
        <v>42916</v>
      </c>
      <c r="D292" s="2" t="s">
        <v>532</v>
      </c>
      <c r="E292" s="2">
        <v>4</v>
      </c>
      <c r="F292" s="10" t="s">
        <v>531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>
        <f t="shared" si="26"/>
        <v>42916</v>
      </c>
      <c r="D293" s="2" t="s">
        <v>534</v>
      </c>
      <c r="E293" s="2">
        <v>4</v>
      </c>
      <c r="F293" s="10" t="s">
        <v>533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>
        <f t="shared" si="26"/>
        <v>42916</v>
      </c>
      <c r="D294" s="2" t="s">
        <v>536</v>
      </c>
      <c r="E294" s="2">
        <v>4</v>
      </c>
      <c r="F294" s="10" t="s">
        <v>535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>
        <f t="shared" si="26"/>
        <v>42916</v>
      </c>
      <c r="D295" s="2" t="s">
        <v>538</v>
      </c>
      <c r="E295" s="2">
        <v>4</v>
      </c>
      <c r="F295" s="10" t="s">
        <v>537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>
        <f t="shared" si="26"/>
        <v>42916</v>
      </c>
      <c r="D296" s="2" t="s">
        <v>540</v>
      </c>
      <c r="E296" s="2">
        <v>4</v>
      </c>
      <c r="F296" s="10" t="s">
        <v>539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>
        <f t="shared" si="26"/>
        <v>42916</v>
      </c>
      <c r="D297" s="2" t="s">
        <v>542</v>
      </c>
      <c r="E297" s="2">
        <v>4</v>
      </c>
      <c r="F297" s="10" t="s">
        <v>541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>
        <f t="shared" si="26"/>
        <v>42916</v>
      </c>
      <c r="D298" s="2" t="s">
        <v>543</v>
      </c>
      <c r="E298" s="2">
        <v>4</v>
      </c>
      <c r="F298" s="10" t="s">
        <v>537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>
        <f t="shared" si="26"/>
        <v>42916</v>
      </c>
      <c r="D299" s="2" t="s">
        <v>544</v>
      </c>
      <c r="E299" s="2">
        <v>4</v>
      </c>
      <c r="F299" s="10" t="s">
        <v>539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>
        <f t="shared" si="26"/>
        <v>42916</v>
      </c>
      <c r="D300" s="2" t="s">
        <v>546</v>
      </c>
      <c r="E300" s="2">
        <v>4</v>
      </c>
      <c r="F300" s="10" t="s">
        <v>545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>
        <f t="shared" si="26"/>
        <v>42916</v>
      </c>
      <c r="D301" s="2" t="s">
        <v>548</v>
      </c>
      <c r="E301" s="2">
        <v>4</v>
      </c>
      <c r="F301" s="10" t="s">
        <v>547</v>
      </c>
      <c r="H301" s="9">
        <f>'4-Отчет за собствения капитал'!F30</f>
        <v>14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>
        <f t="shared" si="26"/>
        <v>42916</v>
      </c>
      <c r="D302" s="2" t="s">
        <v>550</v>
      </c>
      <c r="E302" s="2">
        <v>4</v>
      </c>
      <c r="F302" s="10" t="s">
        <v>549</v>
      </c>
      <c r="H302" s="9">
        <f>'4-Отчет за собствения капитал'!F31</f>
        <v>3212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>
        <f t="shared" si="26"/>
        <v>42916</v>
      </c>
      <c r="D303" s="2" t="s">
        <v>552</v>
      </c>
      <c r="E303" s="2">
        <v>4</v>
      </c>
      <c r="F303" s="10" t="s">
        <v>551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>
        <f t="shared" si="26"/>
        <v>42916</v>
      </c>
      <c r="D304" s="2" t="s">
        <v>554</v>
      </c>
      <c r="E304" s="2">
        <v>4</v>
      </c>
      <c r="F304" s="10" t="s">
        <v>553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>
        <f t="shared" si="26"/>
        <v>42916</v>
      </c>
      <c r="D305" s="2" t="s">
        <v>556</v>
      </c>
      <c r="E305" s="2">
        <v>4</v>
      </c>
      <c r="F305" s="10" t="s">
        <v>555</v>
      </c>
      <c r="H305" s="9">
        <f>'4-Отчет за собствения капитал'!F34</f>
        <v>3212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>
        <f t="shared" si="26"/>
        <v>42916</v>
      </c>
      <c r="D306" s="2" t="s">
        <v>516</v>
      </c>
      <c r="E306" s="2">
        <v>5</v>
      </c>
      <c r="F306" s="10" t="s">
        <v>515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>
        <f t="shared" si="26"/>
        <v>42916</v>
      </c>
      <c r="D307" s="2" t="s">
        <v>518</v>
      </c>
      <c r="E307" s="2">
        <v>5</v>
      </c>
      <c r="F307" s="10" t="s">
        <v>517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>
        <f t="shared" si="26"/>
        <v>42916</v>
      </c>
      <c r="D308" s="2" t="s">
        <v>520</v>
      </c>
      <c r="E308" s="2">
        <v>5</v>
      </c>
      <c r="F308" s="10" t="s">
        <v>519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>
        <f t="shared" si="26"/>
        <v>42916</v>
      </c>
      <c r="D309" s="2" t="s">
        <v>522</v>
      </c>
      <c r="E309" s="2">
        <v>5</v>
      </c>
      <c r="F309" s="10" t="s">
        <v>521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>
        <f t="shared" si="26"/>
        <v>42916</v>
      </c>
      <c r="D310" s="2" t="s">
        <v>524</v>
      </c>
      <c r="E310" s="2">
        <v>5</v>
      </c>
      <c r="F310" s="10" t="s">
        <v>523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>
        <f t="shared" si="26"/>
        <v>42916</v>
      </c>
      <c r="D311" s="2" t="s">
        <v>526</v>
      </c>
      <c r="E311" s="2">
        <v>5</v>
      </c>
      <c r="F311" s="10" t="s">
        <v>525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>
        <f t="shared" si="26"/>
        <v>42916</v>
      </c>
      <c r="D312" s="2" t="s">
        <v>528</v>
      </c>
      <c r="E312" s="2">
        <v>5</v>
      </c>
      <c r="F312" s="10" t="s">
        <v>527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>
        <f t="shared" si="26"/>
        <v>42916</v>
      </c>
      <c r="D313" s="2" t="s">
        <v>530</v>
      </c>
      <c r="E313" s="2">
        <v>5</v>
      </c>
      <c r="F313" s="10" t="s">
        <v>529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>
        <f t="shared" si="26"/>
        <v>42916</v>
      </c>
      <c r="D314" s="2" t="s">
        <v>532</v>
      </c>
      <c r="E314" s="2">
        <v>5</v>
      </c>
      <c r="F314" s="10" t="s">
        <v>531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>
        <f t="shared" si="26"/>
        <v>42916</v>
      </c>
      <c r="D315" s="2" t="s">
        <v>534</v>
      </c>
      <c r="E315" s="2">
        <v>5</v>
      </c>
      <c r="F315" s="10" t="s">
        <v>533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>
        <f t="shared" si="26"/>
        <v>42916</v>
      </c>
      <c r="D316" s="2" t="s">
        <v>536</v>
      </c>
      <c r="E316" s="2">
        <v>5</v>
      </c>
      <c r="F316" s="10" t="s">
        <v>535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>
        <f t="shared" si="26"/>
        <v>42916</v>
      </c>
      <c r="D317" s="2" t="s">
        <v>538</v>
      </c>
      <c r="E317" s="2">
        <v>5</v>
      </c>
      <c r="F317" s="10" t="s">
        <v>537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>
        <f t="shared" si="26"/>
        <v>42916</v>
      </c>
      <c r="D318" s="2" t="s">
        <v>540</v>
      </c>
      <c r="E318" s="2">
        <v>5</v>
      </c>
      <c r="F318" s="10" t="s">
        <v>539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>
        <f t="shared" si="26"/>
        <v>42916</v>
      </c>
      <c r="D319" s="2" t="s">
        <v>542</v>
      </c>
      <c r="E319" s="2">
        <v>5</v>
      </c>
      <c r="F319" s="10" t="s">
        <v>541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>
        <f t="shared" si="26"/>
        <v>42916</v>
      </c>
      <c r="D320" s="2" t="s">
        <v>543</v>
      </c>
      <c r="E320" s="2">
        <v>5</v>
      </c>
      <c r="F320" s="10" t="s">
        <v>537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>
        <f t="shared" si="26"/>
        <v>42916</v>
      </c>
      <c r="D321" s="2" t="s">
        <v>544</v>
      </c>
      <c r="E321" s="2">
        <v>5</v>
      </c>
      <c r="F321" s="10" t="s">
        <v>539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>
        <f t="shared" si="26"/>
        <v>42916</v>
      </c>
      <c r="D322" s="2" t="s">
        <v>546</v>
      </c>
      <c r="E322" s="2">
        <v>5</v>
      </c>
      <c r="F322" s="10" t="s">
        <v>545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>
        <f t="shared" si="26"/>
        <v>42916</v>
      </c>
      <c r="D323" s="2" t="s">
        <v>548</v>
      </c>
      <c r="E323" s="2">
        <v>5</v>
      </c>
      <c r="F323" s="10" t="s">
        <v>547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>
        <f t="shared" si="26"/>
        <v>42916</v>
      </c>
      <c r="D324" s="2" t="s">
        <v>550</v>
      </c>
      <c r="E324" s="2">
        <v>5</v>
      </c>
      <c r="F324" s="10" t="s">
        <v>549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>
        <f t="shared" si="26"/>
        <v>42916</v>
      </c>
      <c r="D325" s="2" t="s">
        <v>552</v>
      </c>
      <c r="E325" s="2">
        <v>5</v>
      </c>
      <c r="F325" s="10" t="s">
        <v>551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>
        <f t="shared" si="26"/>
        <v>42916</v>
      </c>
      <c r="D326" s="2" t="s">
        <v>554</v>
      </c>
      <c r="E326" s="2">
        <v>5</v>
      </c>
      <c r="F326" s="10" t="s">
        <v>553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>
        <f t="shared" si="26"/>
        <v>42916</v>
      </c>
      <c r="D327" s="2" t="s">
        <v>556</v>
      </c>
      <c r="E327" s="2">
        <v>5</v>
      </c>
      <c r="F327" s="10" t="s">
        <v>555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>
        <f t="shared" si="26"/>
        <v>42916</v>
      </c>
      <c r="D328" s="2" t="s">
        <v>516</v>
      </c>
      <c r="E328" s="2">
        <v>6</v>
      </c>
      <c r="F328" s="10" t="s">
        <v>515</v>
      </c>
      <c r="H328" s="9">
        <f>'4-Отчет за собствения капитал'!H13</f>
        <v>1814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>
        <f t="shared" si="26"/>
        <v>42916</v>
      </c>
      <c r="D329" s="2" t="s">
        <v>518</v>
      </c>
      <c r="E329" s="2">
        <v>6</v>
      </c>
      <c r="F329" s="10" t="s">
        <v>517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>
        <f t="shared" si="26"/>
        <v>42916</v>
      </c>
      <c r="D330" s="2" t="s">
        <v>520</v>
      </c>
      <c r="E330" s="2">
        <v>6</v>
      </c>
      <c r="F330" s="10" t="s">
        <v>519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>
        <f t="shared" si="26"/>
        <v>42916</v>
      </c>
      <c r="D331" s="2" t="s">
        <v>522</v>
      </c>
      <c r="E331" s="2">
        <v>6</v>
      </c>
      <c r="F331" s="10" t="s">
        <v>521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>
        <f t="shared" si="26"/>
        <v>42916</v>
      </c>
      <c r="D332" s="2" t="s">
        <v>524</v>
      </c>
      <c r="E332" s="2">
        <v>6</v>
      </c>
      <c r="F332" s="10" t="s">
        <v>523</v>
      </c>
      <c r="H332" s="9">
        <f>'4-Отчет за собствения капитал'!H17</f>
        <v>1814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>
        <f t="shared" si="26"/>
        <v>42916</v>
      </c>
      <c r="D333" s="2" t="s">
        <v>526</v>
      </c>
      <c r="E333" s="2">
        <v>6</v>
      </c>
      <c r="F333" s="10" t="s">
        <v>525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>
        <f t="shared" si="26"/>
        <v>42916</v>
      </c>
      <c r="D334" s="2" t="s">
        <v>528</v>
      </c>
      <c r="E334" s="2">
        <v>6</v>
      </c>
      <c r="F334" s="10" t="s">
        <v>527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>
        <f t="shared" si="26"/>
        <v>42916</v>
      </c>
      <c r="D335" s="2" t="s">
        <v>530</v>
      </c>
      <c r="E335" s="2">
        <v>6</v>
      </c>
      <c r="F335" s="10" t="s">
        <v>529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>
        <f t="shared" si="26"/>
        <v>42916</v>
      </c>
      <c r="D336" s="2" t="s">
        <v>532</v>
      </c>
      <c r="E336" s="2">
        <v>6</v>
      </c>
      <c r="F336" s="10" t="s">
        <v>531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>
        <f t="shared" si="26"/>
        <v>42916</v>
      </c>
      <c r="D337" s="2" t="s">
        <v>534</v>
      </c>
      <c r="E337" s="2">
        <v>6</v>
      </c>
      <c r="F337" s="10" t="s">
        <v>533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>
        <f t="shared" si="26"/>
        <v>42916</v>
      </c>
      <c r="D338" s="2" t="s">
        <v>536</v>
      </c>
      <c r="E338" s="2">
        <v>6</v>
      </c>
      <c r="F338" s="10" t="s">
        <v>535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>
        <f t="shared" si="26"/>
        <v>42916</v>
      </c>
      <c r="D339" s="2" t="s">
        <v>538</v>
      </c>
      <c r="E339" s="2">
        <v>6</v>
      </c>
      <c r="F339" s="10" t="s">
        <v>537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>
        <f t="shared" si="26"/>
        <v>42916</v>
      </c>
      <c r="D340" s="2" t="s">
        <v>540</v>
      </c>
      <c r="E340" s="2">
        <v>6</v>
      </c>
      <c r="F340" s="10" t="s">
        <v>539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>
        <f t="shared" si="26"/>
        <v>42916</v>
      </c>
      <c r="D341" s="2" t="s">
        <v>542</v>
      </c>
      <c r="E341" s="2">
        <v>6</v>
      </c>
      <c r="F341" s="10" t="s">
        <v>541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>
        <f t="shared" si="26"/>
        <v>42916</v>
      </c>
      <c r="D342" s="2" t="s">
        <v>543</v>
      </c>
      <c r="E342" s="2">
        <v>6</v>
      </c>
      <c r="F342" s="10" t="s">
        <v>537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>
        <f t="shared" si="26"/>
        <v>42916</v>
      </c>
      <c r="D343" s="2" t="s">
        <v>544</v>
      </c>
      <c r="E343" s="2">
        <v>6</v>
      </c>
      <c r="F343" s="10" t="s">
        <v>539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>
        <f t="shared" si="26"/>
        <v>42916</v>
      </c>
      <c r="D344" s="2" t="s">
        <v>546</v>
      </c>
      <c r="E344" s="2">
        <v>6</v>
      </c>
      <c r="F344" s="10" t="s">
        <v>545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>
        <f t="shared" si="26"/>
        <v>42916</v>
      </c>
      <c r="D345" s="2" t="s">
        <v>548</v>
      </c>
      <c r="E345" s="2">
        <v>6</v>
      </c>
      <c r="F345" s="10" t="s">
        <v>547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>
        <f aca="true" t="shared" si="29" ref="C346:C409">endDate</f>
        <v>42916</v>
      </c>
      <c r="D346" s="2" t="s">
        <v>550</v>
      </c>
      <c r="E346" s="2">
        <v>6</v>
      </c>
      <c r="F346" s="10" t="s">
        <v>549</v>
      </c>
      <c r="H346" s="9">
        <f>'4-Отчет за собствения капитал'!H31</f>
        <v>1814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>
        <f t="shared" si="29"/>
        <v>42916</v>
      </c>
      <c r="D347" s="2" t="s">
        <v>552</v>
      </c>
      <c r="E347" s="2">
        <v>6</v>
      </c>
      <c r="F347" s="10" t="s">
        <v>551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>
        <f t="shared" si="29"/>
        <v>42916</v>
      </c>
      <c r="D348" s="2" t="s">
        <v>554</v>
      </c>
      <c r="E348" s="2">
        <v>6</v>
      </c>
      <c r="F348" s="10" t="s">
        <v>553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>
        <f t="shared" si="29"/>
        <v>42916</v>
      </c>
      <c r="D349" s="2" t="s">
        <v>556</v>
      </c>
      <c r="E349" s="2">
        <v>6</v>
      </c>
      <c r="F349" s="10" t="s">
        <v>555</v>
      </c>
      <c r="H349" s="9">
        <f>'4-Отчет за собствения капитал'!H34</f>
        <v>1814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>
        <f t="shared" si="29"/>
        <v>42916</v>
      </c>
      <c r="D350" s="2" t="s">
        <v>516</v>
      </c>
      <c r="E350" s="2">
        <v>7</v>
      </c>
      <c r="F350" s="10" t="s">
        <v>515</v>
      </c>
      <c r="H350" s="9">
        <f>'4-Отчет за собствения капитал'!I13</f>
        <v>1019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>
        <f t="shared" si="29"/>
        <v>42916</v>
      </c>
      <c r="D351" s="2" t="s">
        <v>518</v>
      </c>
      <c r="E351" s="2">
        <v>7</v>
      </c>
      <c r="F351" s="10" t="s">
        <v>517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>
        <f t="shared" si="29"/>
        <v>42916</v>
      </c>
      <c r="D352" s="2" t="s">
        <v>520</v>
      </c>
      <c r="E352" s="2">
        <v>7</v>
      </c>
      <c r="F352" s="10" t="s">
        <v>519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>
        <f t="shared" si="29"/>
        <v>42916</v>
      </c>
      <c r="D353" s="2" t="s">
        <v>522</v>
      </c>
      <c r="E353" s="2">
        <v>7</v>
      </c>
      <c r="F353" s="10" t="s">
        <v>521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>
        <f t="shared" si="29"/>
        <v>42916</v>
      </c>
      <c r="D354" s="2" t="s">
        <v>524</v>
      </c>
      <c r="E354" s="2">
        <v>7</v>
      </c>
      <c r="F354" s="10" t="s">
        <v>523</v>
      </c>
      <c r="H354" s="9">
        <f>'4-Отчет за собствения капитал'!I17</f>
        <v>1019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>
        <f t="shared" si="29"/>
        <v>42916</v>
      </c>
      <c r="D355" s="2" t="s">
        <v>526</v>
      </c>
      <c r="E355" s="2">
        <v>7</v>
      </c>
      <c r="F355" s="10" t="s">
        <v>525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>
        <f t="shared" si="29"/>
        <v>42916</v>
      </c>
      <c r="D356" s="2" t="s">
        <v>528</v>
      </c>
      <c r="E356" s="2">
        <v>7</v>
      </c>
      <c r="F356" s="10" t="s">
        <v>527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>
        <f t="shared" si="29"/>
        <v>42916</v>
      </c>
      <c r="D357" s="2" t="s">
        <v>530</v>
      </c>
      <c r="E357" s="2">
        <v>7</v>
      </c>
      <c r="F357" s="10" t="s">
        <v>529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>
        <f t="shared" si="29"/>
        <v>42916</v>
      </c>
      <c r="D358" s="2" t="s">
        <v>532</v>
      </c>
      <c r="E358" s="2">
        <v>7</v>
      </c>
      <c r="F358" s="10" t="s">
        <v>531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>
        <f t="shared" si="29"/>
        <v>42916</v>
      </c>
      <c r="D359" s="2" t="s">
        <v>534</v>
      </c>
      <c r="E359" s="2">
        <v>7</v>
      </c>
      <c r="F359" s="10" t="s">
        <v>533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>
        <f t="shared" si="29"/>
        <v>42916</v>
      </c>
      <c r="D360" s="2" t="s">
        <v>536</v>
      </c>
      <c r="E360" s="2">
        <v>7</v>
      </c>
      <c r="F360" s="10" t="s">
        <v>535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>
        <f t="shared" si="29"/>
        <v>42916</v>
      </c>
      <c r="D361" s="2" t="s">
        <v>538</v>
      </c>
      <c r="E361" s="2">
        <v>7</v>
      </c>
      <c r="F361" s="10" t="s">
        <v>537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>
        <f t="shared" si="29"/>
        <v>42916</v>
      </c>
      <c r="D362" s="2" t="s">
        <v>540</v>
      </c>
      <c r="E362" s="2">
        <v>7</v>
      </c>
      <c r="F362" s="10" t="s">
        <v>539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>
        <f t="shared" si="29"/>
        <v>42916</v>
      </c>
      <c r="D363" s="2" t="s">
        <v>542</v>
      </c>
      <c r="E363" s="2">
        <v>7</v>
      </c>
      <c r="F363" s="10" t="s">
        <v>541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>
        <f t="shared" si="29"/>
        <v>42916</v>
      </c>
      <c r="D364" s="2" t="s">
        <v>543</v>
      </c>
      <c r="E364" s="2">
        <v>7</v>
      </c>
      <c r="F364" s="10" t="s">
        <v>537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>
        <f t="shared" si="29"/>
        <v>42916</v>
      </c>
      <c r="D365" s="2" t="s">
        <v>544</v>
      </c>
      <c r="E365" s="2">
        <v>7</v>
      </c>
      <c r="F365" s="10" t="s">
        <v>539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>
        <f t="shared" si="29"/>
        <v>42916</v>
      </c>
      <c r="D366" s="2" t="s">
        <v>546</v>
      </c>
      <c r="E366" s="2">
        <v>7</v>
      </c>
      <c r="F366" s="10" t="s">
        <v>545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>
        <f t="shared" si="29"/>
        <v>42916</v>
      </c>
      <c r="D367" s="2" t="s">
        <v>548</v>
      </c>
      <c r="E367" s="2">
        <v>7</v>
      </c>
      <c r="F367" s="10" t="s">
        <v>547</v>
      </c>
      <c r="H367" s="9">
        <f>'4-Отчет за собствения капитал'!I30</f>
        <v>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>
        <f t="shared" si="29"/>
        <v>42916</v>
      </c>
      <c r="D368" s="2" t="s">
        <v>550</v>
      </c>
      <c r="E368" s="2">
        <v>7</v>
      </c>
      <c r="F368" s="10" t="s">
        <v>549</v>
      </c>
      <c r="H368" s="9">
        <f>'4-Отчет за собствения капитал'!I31</f>
        <v>1019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>
        <f t="shared" si="29"/>
        <v>42916</v>
      </c>
      <c r="D369" s="2" t="s">
        <v>552</v>
      </c>
      <c r="E369" s="2">
        <v>7</v>
      </c>
      <c r="F369" s="10" t="s">
        <v>551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>
        <f t="shared" si="29"/>
        <v>42916</v>
      </c>
      <c r="D370" s="2" t="s">
        <v>554</v>
      </c>
      <c r="E370" s="2">
        <v>7</v>
      </c>
      <c r="F370" s="10" t="s">
        <v>553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>
        <f t="shared" si="29"/>
        <v>42916</v>
      </c>
      <c r="D371" s="2" t="s">
        <v>556</v>
      </c>
      <c r="E371" s="2">
        <v>7</v>
      </c>
      <c r="F371" s="10" t="s">
        <v>555</v>
      </c>
      <c r="H371" s="9">
        <f>'4-Отчет за собствения капитал'!I34</f>
        <v>1019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>
        <f t="shared" si="29"/>
        <v>42916</v>
      </c>
      <c r="D372" s="2" t="s">
        <v>516</v>
      </c>
      <c r="E372" s="2">
        <v>8</v>
      </c>
      <c r="F372" s="10" t="s">
        <v>515</v>
      </c>
      <c r="H372" s="9">
        <f>'4-Отчет за собствения капитал'!J13</f>
        <v>-16969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>
        <f t="shared" si="29"/>
        <v>42916</v>
      </c>
      <c r="D373" s="2" t="s">
        <v>518</v>
      </c>
      <c r="E373" s="2">
        <v>8</v>
      </c>
      <c r="F373" s="10" t="s">
        <v>517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>
        <f t="shared" si="29"/>
        <v>42916</v>
      </c>
      <c r="D374" s="2" t="s">
        <v>520</v>
      </c>
      <c r="E374" s="2">
        <v>8</v>
      </c>
      <c r="F374" s="10" t="s">
        <v>519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>
        <f t="shared" si="29"/>
        <v>42916</v>
      </c>
      <c r="D375" s="2" t="s">
        <v>522</v>
      </c>
      <c r="E375" s="2">
        <v>8</v>
      </c>
      <c r="F375" s="10" t="s">
        <v>521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>
        <f t="shared" si="29"/>
        <v>42916</v>
      </c>
      <c r="D376" s="2" t="s">
        <v>524</v>
      </c>
      <c r="E376" s="2">
        <v>8</v>
      </c>
      <c r="F376" s="10" t="s">
        <v>523</v>
      </c>
      <c r="H376" s="9">
        <f>'4-Отчет за собствения капитал'!J17</f>
        <v>-16969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>
        <f t="shared" si="29"/>
        <v>42916</v>
      </c>
      <c r="D377" s="2" t="s">
        <v>526</v>
      </c>
      <c r="E377" s="2">
        <v>8</v>
      </c>
      <c r="F377" s="10" t="s">
        <v>525</v>
      </c>
      <c r="H377" s="9">
        <f>'4-Отчет за собствения капитал'!J18</f>
        <v>-111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>
        <f t="shared" si="29"/>
        <v>42916</v>
      </c>
      <c r="D378" s="2" t="s">
        <v>528</v>
      </c>
      <c r="E378" s="2">
        <v>8</v>
      </c>
      <c r="F378" s="10" t="s">
        <v>527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>
        <f t="shared" si="29"/>
        <v>42916</v>
      </c>
      <c r="D379" s="2" t="s">
        <v>530</v>
      </c>
      <c r="E379" s="2">
        <v>8</v>
      </c>
      <c r="F379" s="10" t="s">
        <v>529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>
        <f t="shared" si="29"/>
        <v>42916</v>
      </c>
      <c r="D380" s="2" t="s">
        <v>532</v>
      </c>
      <c r="E380" s="2">
        <v>8</v>
      </c>
      <c r="F380" s="10" t="s">
        <v>531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>
        <f t="shared" si="29"/>
        <v>42916</v>
      </c>
      <c r="D381" s="2" t="s">
        <v>534</v>
      </c>
      <c r="E381" s="2">
        <v>8</v>
      </c>
      <c r="F381" s="10" t="s">
        <v>533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>
        <f t="shared" si="29"/>
        <v>42916</v>
      </c>
      <c r="D382" s="2" t="s">
        <v>536</v>
      </c>
      <c r="E382" s="2">
        <v>8</v>
      </c>
      <c r="F382" s="10" t="s">
        <v>535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>
        <f t="shared" si="29"/>
        <v>42916</v>
      </c>
      <c r="D383" s="2" t="s">
        <v>538</v>
      </c>
      <c r="E383" s="2">
        <v>8</v>
      </c>
      <c r="F383" s="10" t="s">
        <v>537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>
        <f t="shared" si="29"/>
        <v>42916</v>
      </c>
      <c r="D384" s="2" t="s">
        <v>540</v>
      </c>
      <c r="E384" s="2">
        <v>8</v>
      </c>
      <c r="F384" s="10" t="s">
        <v>539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>
        <f t="shared" si="29"/>
        <v>42916</v>
      </c>
      <c r="D385" s="2" t="s">
        <v>542</v>
      </c>
      <c r="E385" s="2">
        <v>8</v>
      </c>
      <c r="F385" s="10" t="s">
        <v>541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>
        <f t="shared" si="29"/>
        <v>42916</v>
      </c>
      <c r="D386" s="2" t="s">
        <v>543</v>
      </c>
      <c r="E386" s="2">
        <v>8</v>
      </c>
      <c r="F386" s="10" t="s">
        <v>537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>
        <f t="shared" si="29"/>
        <v>42916</v>
      </c>
      <c r="D387" s="2" t="s">
        <v>544</v>
      </c>
      <c r="E387" s="2">
        <v>8</v>
      </c>
      <c r="F387" s="10" t="s">
        <v>539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>
        <f t="shared" si="29"/>
        <v>42916</v>
      </c>
      <c r="D388" s="2" t="s">
        <v>546</v>
      </c>
      <c r="E388" s="2">
        <v>8</v>
      </c>
      <c r="F388" s="10" t="s">
        <v>545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>
        <f t="shared" si="29"/>
        <v>42916</v>
      </c>
      <c r="D389" s="2" t="s">
        <v>548</v>
      </c>
      <c r="E389" s="2">
        <v>8</v>
      </c>
      <c r="F389" s="10" t="s">
        <v>547</v>
      </c>
      <c r="H389" s="9">
        <f>'4-Отчет за собствения капитал'!J30</f>
        <v>-14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>
        <f t="shared" si="29"/>
        <v>42916</v>
      </c>
      <c r="D390" s="2" t="s">
        <v>550</v>
      </c>
      <c r="E390" s="2">
        <v>8</v>
      </c>
      <c r="F390" s="10" t="s">
        <v>549</v>
      </c>
      <c r="H390" s="9">
        <f>'4-Отчет за собствения капитал'!J31</f>
        <v>-17094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>
        <f t="shared" si="29"/>
        <v>42916</v>
      </c>
      <c r="D391" s="2" t="s">
        <v>552</v>
      </c>
      <c r="E391" s="2">
        <v>8</v>
      </c>
      <c r="F391" s="10" t="s">
        <v>551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>
        <f t="shared" si="29"/>
        <v>42916</v>
      </c>
      <c r="D392" s="2" t="s">
        <v>554</v>
      </c>
      <c r="E392" s="2">
        <v>8</v>
      </c>
      <c r="F392" s="10" t="s">
        <v>553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>
        <f t="shared" si="29"/>
        <v>42916</v>
      </c>
      <c r="D393" s="2" t="s">
        <v>556</v>
      </c>
      <c r="E393" s="2">
        <v>8</v>
      </c>
      <c r="F393" s="10" t="s">
        <v>555</v>
      </c>
      <c r="H393" s="9">
        <f>'4-Отчет за собствения капитал'!J34</f>
        <v>-17094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>
        <f t="shared" si="29"/>
        <v>42916</v>
      </c>
      <c r="D394" s="2" t="s">
        <v>516</v>
      </c>
      <c r="E394" s="2">
        <v>9</v>
      </c>
      <c r="F394" s="10" t="s">
        <v>515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>
        <f t="shared" si="29"/>
        <v>42916</v>
      </c>
      <c r="D395" s="2" t="s">
        <v>518</v>
      </c>
      <c r="E395" s="2">
        <v>9</v>
      </c>
      <c r="F395" s="10" t="s">
        <v>517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>
        <f t="shared" si="29"/>
        <v>42916</v>
      </c>
      <c r="D396" s="2" t="s">
        <v>520</v>
      </c>
      <c r="E396" s="2">
        <v>9</v>
      </c>
      <c r="F396" s="10" t="s">
        <v>519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>
        <f t="shared" si="29"/>
        <v>42916</v>
      </c>
      <c r="D397" s="2" t="s">
        <v>522</v>
      </c>
      <c r="E397" s="2">
        <v>9</v>
      </c>
      <c r="F397" s="10" t="s">
        <v>521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>
        <f t="shared" si="29"/>
        <v>42916</v>
      </c>
      <c r="D398" s="2" t="s">
        <v>524</v>
      </c>
      <c r="E398" s="2">
        <v>9</v>
      </c>
      <c r="F398" s="10" t="s">
        <v>523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>
        <f t="shared" si="29"/>
        <v>42916</v>
      </c>
      <c r="D399" s="2" t="s">
        <v>526</v>
      </c>
      <c r="E399" s="2">
        <v>9</v>
      </c>
      <c r="F399" s="10" t="s">
        <v>525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>
        <f t="shared" si="29"/>
        <v>42916</v>
      </c>
      <c r="D400" s="2" t="s">
        <v>528</v>
      </c>
      <c r="E400" s="2">
        <v>9</v>
      </c>
      <c r="F400" s="10" t="s">
        <v>527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>
        <f t="shared" si="29"/>
        <v>42916</v>
      </c>
      <c r="D401" s="2" t="s">
        <v>530</v>
      </c>
      <c r="E401" s="2">
        <v>9</v>
      </c>
      <c r="F401" s="10" t="s">
        <v>529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>
        <f t="shared" si="29"/>
        <v>42916</v>
      </c>
      <c r="D402" s="2" t="s">
        <v>532</v>
      </c>
      <c r="E402" s="2">
        <v>9</v>
      </c>
      <c r="F402" s="10" t="s">
        <v>531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>
        <f t="shared" si="29"/>
        <v>42916</v>
      </c>
      <c r="D403" s="2" t="s">
        <v>534</v>
      </c>
      <c r="E403" s="2">
        <v>9</v>
      </c>
      <c r="F403" s="10" t="s">
        <v>533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>
        <f t="shared" si="29"/>
        <v>42916</v>
      </c>
      <c r="D404" s="2" t="s">
        <v>536</v>
      </c>
      <c r="E404" s="2">
        <v>9</v>
      </c>
      <c r="F404" s="10" t="s">
        <v>535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>
        <f t="shared" si="29"/>
        <v>42916</v>
      </c>
      <c r="D405" s="2" t="s">
        <v>538</v>
      </c>
      <c r="E405" s="2">
        <v>9</v>
      </c>
      <c r="F405" s="10" t="s">
        <v>537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>
        <f t="shared" si="29"/>
        <v>42916</v>
      </c>
      <c r="D406" s="2" t="s">
        <v>540</v>
      </c>
      <c r="E406" s="2">
        <v>9</v>
      </c>
      <c r="F406" s="10" t="s">
        <v>539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>
        <f t="shared" si="29"/>
        <v>42916</v>
      </c>
      <c r="D407" s="2" t="s">
        <v>542</v>
      </c>
      <c r="E407" s="2">
        <v>9</v>
      </c>
      <c r="F407" s="10" t="s">
        <v>541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>
        <f t="shared" si="29"/>
        <v>42916</v>
      </c>
      <c r="D408" s="2" t="s">
        <v>543</v>
      </c>
      <c r="E408" s="2">
        <v>9</v>
      </c>
      <c r="F408" s="10" t="s">
        <v>537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>
        <f t="shared" si="29"/>
        <v>42916</v>
      </c>
      <c r="D409" s="2" t="s">
        <v>544</v>
      </c>
      <c r="E409" s="2">
        <v>9</v>
      </c>
      <c r="F409" s="10" t="s">
        <v>539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>
        <f aca="true" t="shared" si="32" ref="C410:C459">endDate</f>
        <v>42916</v>
      </c>
      <c r="D410" s="2" t="s">
        <v>546</v>
      </c>
      <c r="E410" s="2">
        <v>9</v>
      </c>
      <c r="F410" s="10" t="s">
        <v>545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>
        <f t="shared" si="32"/>
        <v>42916</v>
      </c>
      <c r="D411" s="2" t="s">
        <v>548</v>
      </c>
      <c r="E411" s="2">
        <v>9</v>
      </c>
      <c r="F411" s="10" t="s">
        <v>547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>
        <f t="shared" si="32"/>
        <v>42916</v>
      </c>
      <c r="D412" s="2" t="s">
        <v>550</v>
      </c>
      <c r="E412" s="2">
        <v>9</v>
      </c>
      <c r="F412" s="10" t="s">
        <v>549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>
        <f t="shared" si="32"/>
        <v>42916</v>
      </c>
      <c r="D413" s="2" t="s">
        <v>552</v>
      </c>
      <c r="E413" s="2">
        <v>9</v>
      </c>
      <c r="F413" s="10" t="s">
        <v>551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>
        <f t="shared" si="32"/>
        <v>42916</v>
      </c>
      <c r="D414" s="2" t="s">
        <v>554</v>
      </c>
      <c r="E414" s="2">
        <v>9</v>
      </c>
      <c r="F414" s="10" t="s">
        <v>553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>
        <f t="shared" si="32"/>
        <v>42916</v>
      </c>
      <c r="D415" s="2" t="s">
        <v>556</v>
      </c>
      <c r="E415" s="2">
        <v>9</v>
      </c>
      <c r="F415" s="10" t="s">
        <v>555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>
        <f t="shared" si="32"/>
        <v>42916</v>
      </c>
      <c r="D416" s="2" t="s">
        <v>516</v>
      </c>
      <c r="E416" s="2">
        <v>10</v>
      </c>
      <c r="F416" s="10" t="s">
        <v>515</v>
      </c>
      <c r="H416" s="9">
        <f>'4-Отчет за собствения капитал'!L13</f>
        <v>13169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>
        <f t="shared" si="32"/>
        <v>42916</v>
      </c>
      <c r="D417" s="2" t="s">
        <v>518</v>
      </c>
      <c r="E417" s="2">
        <v>10</v>
      </c>
      <c r="F417" s="10" t="s">
        <v>517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>
        <f t="shared" si="32"/>
        <v>42916</v>
      </c>
      <c r="D418" s="2" t="s">
        <v>520</v>
      </c>
      <c r="E418" s="2">
        <v>10</v>
      </c>
      <c r="F418" s="10" t="s">
        <v>519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>
        <f t="shared" si="32"/>
        <v>42916</v>
      </c>
      <c r="D419" s="2" t="s">
        <v>522</v>
      </c>
      <c r="E419" s="2">
        <v>10</v>
      </c>
      <c r="F419" s="10" t="s">
        <v>521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>
        <f t="shared" si="32"/>
        <v>42916</v>
      </c>
      <c r="D420" s="2" t="s">
        <v>524</v>
      </c>
      <c r="E420" s="2">
        <v>10</v>
      </c>
      <c r="F420" s="10" t="s">
        <v>523</v>
      </c>
      <c r="H420" s="9">
        <f>'4-Отчет за собствения капитал'!L17</f>
        <v>13169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>
        <f t="shared" si="32"/>
        <v>42916</v>
      </c>
      <c r="D421" s="2" t="s">
        <v>526</v>
      </c>
      <c r="E421" s="2">
        <v>10</v>
      </c>
      <c r="F421" s="10" t="s">
        <v>525</v>
      </c>
      <c r="H421" s="9">
        <f>'4-Отчет за собствения капитал'!L18</f>
        <v>-111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>
        <f t="shared" si="32"/>
        <v>42916</v>
      </c>
      <c r="D422" s="2" t="s">
        <v>528</v>
      </c>
      <c r="E422" s="2">
        <v>10</v>
      </c>
      <c r="F422" s="10" t="s">
        <v>527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>
        <f t="shared" si="32"/>
        <v>42916</v>
      </c>
      <c r="D423" s="2" t="s">
        <v>530</v>
      </c>
      <c r="E423" s="2">
        <v>10</v>
      </c>
      <c r="F423" s="10" t="s">
        <v>529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>
        <f t="shared" si="32"/>
        <v>42916</v>
      </c>
      <c r="D424" s="2" t="s">
        <v>532</v>
      </c>
      <c r="E424" s="2">
        <v>10</v>
      </c>
      <c r="F424" s="10" t="s">
        <v>531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>
        <f t="shared" si="32"/>
        <v>42916</v>
      </c>
      <c r="D425" s="2" t="s">
        <v>534</v>
      </c>
      <c r="E425" s="2">
        <v>10</v>
      </c>
      <c r="F425" s="10" t="s">
        <v>533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>
        <f t="shared" si="32"/>
        <v>42916</v>
      </c>
      <c r="D426" s="2" t="s">
        <v>536</v>
      </c>
      <c r="E426" s="2">
        <v>10</v>
      </c>
      <c r="F426" s="10" t="s">
        <v>535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>
        <f t="shared" si="32"/>
        <v>42916</v>
      </c>
      <c r="D427" s="2" t="s">
        <v>538</v>
      </c>
      <c r="E427" s="2">
        <v>10</v>
      </c>
      <c r="F427" s="10" t="s">
        <v>537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>
        <f t="shared" si="32"/>
        <v>42916</v>
      </c>
      <c r="D428" s="2" t="s">
        <v>540</v>
      </c>
      <c r="E428" s="2">
        <v>10</v>
      </c>
      <c r="F428" s="10" t="s">
        <v>539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>
        <f t="shared" si="32"/>
        <v>42916</v>
      </c>
      <c r="D429" s="2" t="s">
        <v>542</v>
      </c>
      <c r="E429" s="2">
        <v>10</v>
      </c>
      <c r="F429" s="10" t="s">
        <v>541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>
        <f t="shared" si="32"/>
        <v>42916</v>
      </c>
      <c r="D430" s="2" t="s">
        <v>543</v>
      </c>
      <c r="E430" s="2">
        <v>10</v>
      </c>
      <c r="F430" s="10" t="s">
        <v>537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>
        <f t="shared" si="32"/>
        <v>42916</v>
      </c>
      <c r="D431" s="2" t="s">
        <v>544</v>
      </c>
      <c r="E431" s="2">
        <v>10</v>
      </c>
      <c r="F431" s="10" t="s">
        <v>539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>
        <f t="shared" si="32"/>
        <v>42916</v>
      </c>
      <c r="D432" s="2" t="s">
        <v>546</v>
      </c>
      <c r="E432" s="2">
        <v>10</v>
      </c>
      <c r="F432" s="10" t="s">
        <v>545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>
        <f t="shared" si="32"/>
        <v>42916</v>
      </c>
      <c r="D433" s="2" t="s">
        <v>548</v>
      </c>
      <c r="E433" s="2">
        <v>10</v>
      </c>
      <c r="F433" s="10" t="s">
        <v>547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>
        <f t="shared" si="32"/>
        <v>42916</v>
      </c>
      <c r="D434" s="2" t="s">
        <v>550</v>
      </c>
      <c r="E434" s="2">
        <v>10</v>
      </c>
      <c r="F434" s="10" t="s">
        <v>549</v>
      </c>
      <c r="H434" s="9">
        <f>'4-Отчет за собствения капитал'!L31</f>
        <v>13058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>
        <f t="shared" si="32"/>
        <v>42916</v>
      </c>
      <c r="D435" s="2" t="s">
        <v>552</v>
      </c>
      <c r="E435" s="2">
        <v>10</v>
      </c>
      <c r="F435" s="10" t="s">
        <v>551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>
        <f t="shared" si="32"/>
        <v>42916</v>
      </c>
      <c r="D436" s="2" t="s">
        <v>554</v>
      </c>
      <c r="E436" s="2">
        <v>10</v>
      </c>
      <c r="F436" s="10" t="s">
        <v>553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>
        <f t="shared" si="32"/>
        <v>42916</v>
      </c>
      <c r="D437" s="2" t="s">
        <v>556</v>
      </c>
      <c r="E437" s="2">
        <v>10</v>
      </c>
      <c r="F437" s="10" t="s">
        <v>555</v>
      </c>
      <c r="H437" s="9">
        <f>'4-Отчет за собствения капитал'!L34</f>
        <v>13058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>
        <f t="shared" si="32"/>
        <v>42916</v>
      </c>
      <c r="D438" s="2" t="s">
        <v>516</v>
      </c>
      <c r="E438" s="2">
        <v>11</v>
      </c>
      <c r="F438" s="10" t="s">
        <v>515</v>
      </c>
      <c r="H438" s="9">
        <f>'4-Отчет за собствения капитал'!M13</f>
        <v>14652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>
        <f t="shared" si="32"/>
        <v>42916</v>
      </c>
      <c r="D439" s="2" t="s">
        <v>518</v>
      </c>
      <c r="E439" s="2">
        <v>11</v>
      </c>
      <c r="F439" s="10" t="s">
        <v>517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>
        <f t="shared" si="32"/>
        <v>42916</v>
      </c>
      <c r="D440" s="2" t="s">
        <v>520</v>
      </c>
      <c r="E440" s="2">
        <v>11</v>
      </c>
      <c r="F440" s="10" t="s">
        <v>519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>
        <f t="shared" si="32"/>
        <v>42916</v>
      </c>
      <c r="D441" s="2" t="s">
        <v>522</v>
      </c>
      <c r="E441" s="2">
        <v>11</v>
      </c>
      <c r="F441" s="10" t="s">
        <v>521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>
        <f t="shared" si="32"/>
        <v>42916</v>
      </c>
      <c r="D442" s="2" t="s">
        <v>524</v>
      </c>
      <c r="E442" s="2">
        <v>11</v>
      </c>
      <c r="F442" s="10" t="s">
        <v>523</v>
      </c>
      <c r="H442" s="9">
        <f>'4-Отчет за собствения капитал'!M17</f>
        <v>14652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>
        <f t="shared" si="32"/>
        <v>42916</v>
      </c>
      <c r="D443" s="2" t="s">
        <v>526</v>
      </c>
      <c r="E443" s="2">
        <v>11</v>
      </c>
      <c r="F443" s="10" t="s">
        <v>525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>
        <f t="shared" si="32"/>
        <v>42916</v>
      </c>
      <c r="D444" s="2" t="s">
        <v>528</v>
      </c>
      <c r="E444" s="2">
        <v>11</v>
      </c>
      <c r="F444" s="10" t="s">
        <v>527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>
        <f t="shared" si="32"/>
        <v>42916</v>
      </c>
      <c r="D445" s="2" t="s">
        <v>530</v>
      </c>
      <c r="E445" s="2">
        <v>11</v>
      </c>
      <c r="F445" s="10" t="s">
        <v>529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>
        <f t="shared" si="32"/>
        <v>42916</v>
      </c>
      <c r="D446" s="2" t="s">
        <v>532</v>
      </c>
      <c r="E446" s="2">
        <v>11</v>
      </c>
      <c r="F446" s="10" t="s">
        <v>531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>
        <f t="shared" si="32"/>
        <v>42916</v>
      </c>
      <c r="D447" s="2" t="s">
        <v>534</v>
      </c>
      <c r="E447" s="2">
        <v>11</v>
      </c>
      <c r="F447" s="10" t="s">
        <v>533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>
        <f t="shared" si="32"/>
        <v>42916</v>
      </c>
      <c r="D448" s="2" t="s">
        <v>536</v>
      </c>
      <c r="E448" s="2">
        <v>11</v>
      </c>
      <c r="F448" s="10" t="s">
        <v>535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>
        <f t="shared" si="32"/>
        <v>42916</v>
      </c>
      <c r="D449" s="2" t="s">
        <v>538</v>
      </c>
      <c r="E449" s="2">
        <v>11</v>
      </c>
      <c r="F449" s="10" t="s">
        <v>537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>
        <f t="shared" si="32"/>
        <v>42916</v>
      </c>
      <c r="D450" s="2" t="s">
        <v>540</v>
      </c>
      <c r="E450" s="2">
        <v>11</v>
      </c>
      <c r="F450" s="10" t="s">
        <v>539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>
        <f t="shared" si="32"/>
        <v>42916</v>
      </c>
      <c r="D451" s="2" t="s">
        <v>542</v>
      </c>
      <c r="E451" s="2">
        <v>11</v>
      </c>
      <c r="F451" s="10" t="s">
        <v>541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>
        <f t="shared" si="32"/>
        <v>42916</v>
      </c>
      <c r="D452" s="2" t="s">
        <v>543</v>
      </c>
      <c r="E452" s="2">
        <v>11</v>
      </c>
      <c r="F452" s="10" t="s">
        <v>537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>
        <f t="shared" si="32"/>
        <v>42916</v>
      </c>
      <c r="D453" s="2" t="s">
        <v>544</v>
      </c>
      <c r="E453" s="2">
        <v>11</v>
      </c>
      <c r="F453" s="10" t="s">
        <v>539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>
        <f t="shared" si="32"/>
        <v>42916</v>
      </c>
      <c r="D454" s="2" t="s">
        <v>546</v>
      </c>
      <c r="E454" s="2">
        <v>11</v>
      </c>
      <c r="F454" s="10" t="s">
        <v>545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>
        <f t="shared" si="32"/>
        <v>42916</v>
      </c>
      <c r="D455" s="2" t="s">
        <v>548</v>
      </c>
      <c r="E455" s="2">
        <v>11</v>
      </c>
      <c r="F455" s="10" t="s">
        <v>547</v>
      </c>
      <c r="H455" s="9">
        <f>'4-Отчет за собствения капитал'!M30</f>
        <v>-100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>
        <f t="shared" si="32"/>
        <v>42916</v>
      </c>
      <c r="D456" s="2" t="s">
        <v>550</v>
      </c>
      <c r="E456" s="2">
        <v>11</v>
      </c>
      <c r="F456" s="10" t="s">
        <v>549</v>
      </c>
      <c r="H456" s="9">
        <f>'4-Отчет за собствения капитал'!M31</f>
        <v>14552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>
        <f t="shared" si="32"/>
        <v>42916</v>
      </c>
      <c r="D457" s="2" t="s">
        <v>552</v>
      </c>
      <c r="E457" s="2">
        <v>11</v>
      </c>
      <c r="F457" s="10" t="s">
        <v>551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>
        <f t="shared" si="32"/>
        <v>42916</v>
      </c>
      <c r="D458" s="2" t="s">
        <v>554</v>
      </c>
      <c r="E458" s="2">
        <v>11</v>
      </c>
      <c r="F458" s="10" t="s">
        <v>553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>
        <f t="shared" si="32"/>
        <v>42916</v>
      </c>
      <c r="D459" s="2" t="s">
        <v>556</v>
      </c>
      <c r="E459" s="2">
        <v>11</v>
      </c>
      <c r="F459" s="10" t="s">
        <v>555</v>
      </c>
      <c r="H459" s="9">
        <f>'4-Отчет за собствения капитал'!M34</f>
        <v>14552</v>
      </c>
    </row>
    <row r="460" spans="3:6" s="1" customFormat="1" ht="15.75">
      <c r="C460" s="5"/>
      <c r="F460" s="6" t="s">
        <v>951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>
        <f aca="true" t="shared" si="35" ref="C461:C524">endDate</f>
        <v>42916</v>
      </c>
      <c r="D461" s="2" t="s">
        <v>579</v>
      </c>
      <c r="E461" s="11">
        <v>1</v>
      </c>
      <c r="F461" s="2" t="s">
        <v>578</v>
      </c>
      <c r="H461" s="2">
        <f>'Справка 6'!D11</f>
        <v>3959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>
        <f t="shared" si="35"/>
        <v>42916</v>
      </c>
      <c r="D462" s="2" t="s">
        <v>582</v>
      </c>
      <c r="E462" s="11">
        <v>1</v>
      </c>
      <c r="F462" s="2" t="s">
        <v>581</v>
      </c>
      <c r="H462" s="2">
        <f>'Справка 6'!D12</f>
        <v>2858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>
        <f t="shared" si="35"/>
        <v>42916</v>
      </c>
      <c r="D463" s="2" t="s">
        <v>585</v>
      </c>
      <c r="E463" s="11">
        <v>1</v>
      </c>
      <c r="F463" s="2" t="s">
        <v>584</v>
      </c>
      <c r="H463" s="2">
        <f>'Справка 6'!D13</f>
        <v>202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>
        <f t="shared" si="35"/>
        <v>42916</v>
      </c>
      <c r="D464" s="2" t="s">
        <v>588</v>
      </c>
      <c r="E464" s="11">
        <v>1</v>
      </c>
      <c r="F464" s="2" t="s">
        <v>587</v>
      </c>
      <c r="H464" s="2">
        <f>'Справка 6'!D14</f>
        <v>283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>
        <f t="shared" si="35"/>
        <v>42916</v>
      </c>
      <c r="D465" s="2" t="s">
        <v>591</v>
      </c>
      <c r="E465" s="11">
        <v>1</v>
      </c>
      <c r="F465" s="2" t="s">
        <v>590</v>
      </c>
      <c r="H465" s="2">
        <f>'Справка 6'!D15</f>
        <v>70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>
        <f t="shared" si="35"/>
        <v>42916</v>
      </c>
      <c r="D466" s="2" t="s">
        <v>594</v>
      </c>
      <c r="E466" s="11">
        <v>1</v>
      </c>
      <c r="F466" s="2" t="s">
        <v>593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>
        <f t="shared" si="35"/>
        <v>42916</v>
      </c>
      <c r="D467" s="2" t="s">
        <v>597</v>
      </c>
      <c r="E467" s="11">
        <v>1</v>
      </c>
      <c r="F467" s="2" t="s">
        <v>596</v>
      </c>
      <c r="H467" s="2">
        <f>'Справка 6'!D17</f>
        <v>219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>
        <f t="shared" si="35"/>
        <v>42916</v>
      </c>
      <c r="D468" s="2" t="s">
        <v>600</v>
      </c>
      <c r="E468" s="11">
        <v>1</v>
      </c>
      <c r="F468" s="2" t="s">
        <v>599</v>
      </c>
      <c r="H468" s="2">
        <f>'Справка 6'!D18</f>
        <v>267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>
        <f t="shared" si="35"/>
        <v>42916</v>
      </c>
      <c r="D469" s="2" t="s">
        <v>602</v>
      </c>
      <c r="E469" s="11">
        <v>1</v>
      </c>
      <c r="F469" s="2" t="s">
        <v>576</v>
      </c>
      <c r="H469" s="2">
        <f>'Справка 6'!D19</f>
        <v>7858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>
        <f t="shared" si="35"/>
        <v>42916</v>
      </c>
      <c r="D470" s="2" t="s">
        <v>605</v>
      </c>
      <c r="E470" s="11">
        <v>1</v>
      </c>
      <c r="F470" s="2" t="s">
        <v>604</v>
      </c>
      <c r="H470" s="2">
        <f>'Справка 6'!D20</f>
        <v>14979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>
        <f t="shared" si="35"/>
        <v>42916</v>
      </c>
      <c r="D471" s="2" t="s">
        <v>608</v>
      </c>
      <c r="E471" s="11">
        <v>1</v>
      </c>
      <c r="F471" s="2" t="s">
        <v>607</v>
      </c>
      <c r="H471" s="2">
        <f>'Справка 6'!D21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>
        <f t="shared" si="35"/>
        <v>42916</v>
      </c>
      <c r="D472" s="2" t="s">
        <v>612</v>
      </c>
      <c r="E472" s="11">
        <v>1</v>
      </c>
      <c r="F472" s="2" t="s">
        <v>611</v>
      </c>
      <c r="H472" s="2">
        <f>'Справка 6'!D23</f>
        <v>143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>
        <f t="shared" si="35"/>
        <v>42916</v>
      </c>
      <c r="D473" s="2" t="s">
        <v>614</v>
      </c>
      <c r="E473" s="11">
        <v>1</v>
      </c>
      <c r="F473" s="2" t="s">
        <v>613</v>
      </c>
      <c r="H473" s="2">
        <f>'Справка 6'!D24</f>
        <v>96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>
        <f t="shared" si="35"/>
        <v>42916</v>
      </c>
      <c r="D474" s="2" t="s">
        <v>616</v>
      </c>
      <c r="E474" s="11">
        <v>1</v>
      </c>
      <c r="F474" s="2" t="s">
        <v>615</v>
      </c>
      <c r="H474" s="2">
        <f>'Справка 6'!D25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>
        <f t="shared" si="35"/>
        <v>42916</v>
      </c>
      <c r="D475" s="2" t="s">
        <v>617</v>
      </c>
      <c r="E475" s="11">
        <v>1</v>
      </c>
      <c r="F475" s="2" t="s">
        <v>599</v>
      </c>
      <c r="H475" s="2">
        <f>'Справка 6'!D26</f>
        <v>244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>
        <f t="shared" si="35"/>
        <v>42916</v>
      </c>
      <c r="D476" s="2" t="s">
        <v>619</v>
      </c>
      <c r="E476" s="11">
        <v>1</v>
      </c>
      <c r="F476" s="2" t="s">
        <v>952</v>
      </c>
      <c r="H476" s="2">
        <f>'Справка 6'!D27</f>
        <v>483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>
        <f t="shared" si="35"/>
        <v>42916</v>
      </c>
      <c r="D477" s="2" t="s">
        <v>623</v>
      </c>
      <c r="E477" s="11">
        <v>1</v>
      </c>
      <c r="F477" s="2" t="s">
        <v>622</v>
      </c>
      <c r="H477" s="2">
        <f>'Справка 6'!D29</f>
        <v>1571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>
        <f t="shared" si="35"/>
        <v>42916</v>
      </c>
      <c r="D478" s="2" t="s">
        <v>624</v>
      </c>
      <c r="E478" s="11">
        <v>1</v>
      </c>
      <c r="F478" s="2" t="s">
        <v>139</v>
      </c>
      <c r="H478" s="2">
        <f>'Справка 6'!D30</f>
        <v>1555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>
        <f t="shared" si="35"/>
        <v>42916</v>
      </c>
      <c r="D479" s="2" t="s">
        <v>625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>
        <f t="shared" si="35"/>
        <v>42916</v>
      </c>
      <c r="D480" s="2" t="s">
        <v>626</v>
      </c>
      <c r="E480" s="11">
        <v>1</v>
      </c>
      <c r="F480" s="2" t="s">
        <v>145</v>
      </c>
      <c r="H480" s="2">
        <f>'Справка 6'!D32</f>
        <v>7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>
        <f t="shared" si="35"/>
        <v>42916</v>
      </c>
      <c r="D481" s="2" t="s">
        <v>627</v>
      </c>
      <c r="E481" s="11">
        <v>1</v>
      </c>
      <c r="F481" s="2" t="s">
        <v>147</v>
      </c>
      <c r="H481" s="2">
        <f>'Справка 6'!D33</f>
        <v>9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>
        <f t="shared" si="35"/>
        <v>42916</v>
      </c>
      <c r="D482" s="2" t="s">
        <v>629</v>
      </c>
      <c r="E482" s="11">
        <v>1</v>
      </c>
      <c r="F482" s="2" t="s">
        <v>628</v>
      </c>
      <c r="H482" s="2">
        <f>'Справка 6'!D34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>
        <f t="shared" si="35"/>
        <v>42916</v>
      </c>
      <c r="D483" s="2" t="s">
        <v>630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>
        <f t="shared" si="35"/>
        <v>42916</v>
      </c>
      <c r="D484" s="2" t="s">
        <v>632</v>
      </c>
      <c r="E484" s="11">
        <v>1</v>
      </c>
      <c r="F484" s="2" t="s">
        <v>631</v>
      </c>
      <c r="H484" s="2">
        <f>'Справка 6'!D36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>
        <f t="shared" si="35"/>
        <v>42916</v>
      </c>
      <c r="D485" s="2" t="s">
        <v>634</v>
      </c>
      <c r="E485" s="11">
        <v>1</v>
      </c>
      <c r="F485" s="2" t="s">
        <v>633</v>
      </c>
      <c r="H485" s="2">
        <f>'Справка 6'!D37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>
        <f t="shared" si="35"/>
        <v>42916</v>
      </c>
      <c r="D486" s="2" t="s">
        <v>636</v>
      </c>
      <c r="E486" s="11">
        <v>1</v>
      </c>
      <c r="F486" s="2" t="s">
        <v>635</v>
      </c>
      <c r="H486" s="2">
        <f>'Справка 6'!D38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>
        <f t="shared" si="35"/>
        <v>42916</v>
      </c>
      <c r="D487" s="2" t="s">
        <v>637</v>
      </c>
      <c r="E487" s="11">
        <v>1</v>
      </c>
      <c r="F487" s="2" t="s">
        <v>599</v>
      </c>
      <c r="H487" s="2">
        <f>'Справка 6'!D39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>
        <f t="shared" si="35"/>
        <v>42916</v>
      </c>
      <c r="D488" s="2" t="s">
        <v>639</v>
      </c>
      <c r="E488" s="11">
        <v>1</v>
      </c>
      <c r="F488" s="2" t="s">
        <v>621</v>
      </c>
      <c r="H488" s="2">
        <f>'Справка 6'!D40</f>
        <v>1571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>
        <f t="shared" si="35"/>
        <v>42916</v>
      </c>
      <c r="D489" s="2" t="s">
        <v>642</v>
      </c>
      <c r="E489" s="11">
        <v>1</v>
      </c>
      <c r="F489" s="2" t="s">
        <v>641</v>
      </c>
      <c r="H489" s="2">
        <f>'Справка 6'!D41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>
        <f t="shared" si="35"/>
        <v>42916</v>
      </c>
      <c r="D490" s="2" t="s">
        <v>644</v>
      </c>
      <c r="E490" s="11">
        <v>1</v>
      </c>
      <c r="F490" s="2" t="s">
        <v>643</v>
      </c>
      <c r="H490" s="2">
        <f>'Справка 6'!D42</f>
        <v>24891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>
        <f t="shared" si="35"/>
        <v>42916</v>
      </c>
      <c r="D491" s="2" t="s">
        <v>579</v>
      </c>
      <c r="E491" s="11">
        <v>2</v>
      </c>
      <c r="F491" s="2" t="s">
        <v>578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>
        <f t="shared" si="35"/>
        <v>42916</v>
      </c>
      <c r="D492" s="2" t="s">
        <v>582</v>
      </c>
      <c r="E492" s="11">
        <v>2</v>
      </c>
      <c r="F492" s="2" t="s">
        <v>581</v>
      </c>
      <c r="H492" s="2">
        <f>'Справка 6'!E12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>
        <f t="shared" si="35"/>
        <v>42916</v>
      </c>
      <c r="D493" s="2" t="s">
        <v>585</v>
      </c>
      <c r="E493" s="11">
        <v>2</v>
      </c>
      <c r="F493" s="2" t="s">
        <v>584</v>
      </c>
      <c r="H493" s="2">
        <f>'Справка 6'!E13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>
        <f t="shared" si="35"/>
        <v>42916</v>
      </c>
      <c r="D494" s="2" t="s">
        <v>588</v>
      </c>
      <c r="E494" s="11">
        <v>2</v>
      </c>
      <c r="F494" s="2" t="s">
        <v>587</v>
      </c>
      <c r="H494" s="2">
        <f>'Справка 6'!E14</f>
        <v>0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>
        <f t="shared" si="35"/>
        <v>42916</v>
      </c>
      <c r="D495" s="2" t="s">
        <v>591</v>
      </c>
      <c r="E495" s="11">
        <v>2</v>
      </c>
      <c r="F495" s="2" t="s">
        <v>590</v>
      </c>
      <c r="H495" s="2">
        <f>'Справка 6'!E15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>
        <f t="shared" si="35"/>
        <v>42916</v>
      </c>
      <c r="D496" s="2" t="s">
        <v>594</v>
      </c>
      <c r="E496" s="11">
        <v>2</v>
      </c>
      <c r="F496" s="2" t="s">
        <v>593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>
        <f t="shared" si="35"/>
        <v>42916</v>
      </c>
      <c r="D497" s="2" t="s">
        <v>597</v>
      </c>
      <c r="E497" s="11">
        <v>2</v>
      </c>
      <c r="F497" s="2" t="s">
        <v>596</v>
      </c>
      <c r="H497" s="2">
        <f>'Справка 6'!E17</f>
        <v>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>
        <f t="shared" si="35"/>
        <v>42916</v>
      </c>
      <c r="D498" s="2" t="s">
        <v>600</v>
      </c>
      <c r="E498" s="11">
        <v>2</v>
      </c>
      <c r="F498" s="2" t="s">
        <v>599</v>
      </c>
      <c r="H498" s="2">
        <f>'Справка 6'!E18</f>
        <v>1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>
        <f t="shared" si="35"/>
        <v>42916</v>
      </c>
      <c r="D499" s="2" t="s">
        <v>602</v>
      </c>
      <c r="E499" s="11">
        <v>2</v>
      </c>
      <c r="F499" s="2" t="s">
        <v>576</v>
      </c>
      <c r="H499" s="2">
        <f>'Справка 6'!E19</f>
        <v>1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>
        <f t="shared" si="35"/>
        <v>42916</v>
      </c>
      <c r="D500" s="2" t="s">
        <v>605</v>
      </c>
      <c r="E500" s="11">
        <v>2</v>
      </c>
      <c r="F500" s="2" t="s">
        <v>604</v>
      </c>
      <c r="H500" s="2">
        <f>'Справка 6'!E20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>
        <f t="shared" si="35"/>
        <v>42916</v>
      </c>
      <c r="D501" s="2" t="s">
        <v>608</v>
      </c>
      <c r="E501" s="11">
        <v>2</v>
      </c>
      <c r="F501" s="2" t="s">
        <v>607</v>
      </c>
      <c r="H501" s="2">
        <f>'Справка 6'!E21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>
        <f t="shared" si="35"/>
        <v>42916</v>
      </c>
      <c r="D502" s="2" t="s">
        <v>612</v>
      </c>
      <c r="E502" s="11">
        <v>2</v>
      </c>
      <c r="F502" s="2" t="s">
        <v>611</v>
      </c>
      <c r="H502" s="2">
        <f>'Справка 6'!E23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>
        <f t="shared" si="35"/>
        <v>42916</v>
      </c>
      <c r="D503" s="2" t="s">
        <v>614</v>
      </c>
      <c r="E503" s="11">
        <v>2</v>
      </c>
      <c r="F503" s="2" t="s">
        <v>613</v>
      </c>
      <c r="H503" s="2">
        <f>'Справка 6'!E24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>
        <f t="shared" si="35"/>
        <v>42916</v>
      </c>
      <c r="D504" s="2" t="s">
        <v>616</v>
      </c>
      <c r="E504" s="11">
        <v>2</v>
      </c>
      <c r="F504" s="2" t="s">
        <v>615</v>
      </c>
      <c r="H504" s="2">
        <f>'Справка 6'!E25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>
        <f t="shared" si="35"/>
        <v>42916</v>
      </c>
      <c r="D505" s="2" t="s">
        <v>617</v>
      </c>
      <c r="E505" s="11">
        <v>2</v>
      </c>
      <c r="F505" s="2" t="s">
        <v>599</v>
      </c>
      <c r="H505" s="2">
        <f>'Справка 6'!E26</f>
        <v>0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>
        <f t="shared" si="35"/>
        <v>42916</v>
      </c>
      <c r="D506" s="2" t="s">
        <v>619</v>
      </c>
      <c r="E506" s="11">
        <v>2</v>
      </c>
      <c r="F506" s="2" t="s">
        <v>952</v>
      </c>
      <c r="H506" s="2">
        <f>'Справка 6'!E27</f>
        <v>0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>
        <f t="shared" si="35"/>
        <v>42916</v>
      </c>
      <c r="D507" s="2" t="s">
        <v>623</v>
      </c>
      <c r="E507" s="11">
        <v>2</v>
      </c>
      <c r="F507" s="2" t="s">
        <v>622</v>
      </c>
      <c r="H507" s="2">
        <f>'Справка 6'!E29</f>
        <v>0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>
        <f t="shared" si="35"/>
        <v>42916</v>
      </c>
      <c r="D508" s="2" t="s">
        <v>624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>
        <f t="shared" si="35"/>
        <v>42916</v>
      </c>
      <c r="D509" s="2" t="s">
        <v>625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>
        <f t="shared" si="35"/>
        <v>42916</v>
      </c>
      <c r="D510" s="2" t="s">
        <v>626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>
        <f t="shared" si="35"/>
        <v>42916</v>
      </c>
      <c r="D511" s="2" t="s">
        <v>627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>
        <f t="shared" si="35"/>
        <v>42916</v>
      </c>
      <c r="D512" s="2" t="s">
        <v>629</v>
      </c>
      <c r="E512" s="11">
        <v>2</v>
      </c>
      <c r="F512" s="2" t="s">
        <v>628</v>
      </c>
      <c r="H512" s="2">
        <f>'Справка 6'!E34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>
        <f t="shared" si="35"/>
        <v>42916</v>
      </c>
      <c r="D513" s="2" t="s">
        <v>630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>
        <f t="shared" si="35"/>
        <v>42916</v>
      </c>
      <c r="D514" s="2" t="s">
        <v>632</v>
      </c>
      <c r="E514" s="11">
        <v>2</v>
      </c>
      <c r="F514" s="2" t="s">
        <v>631</v>
      </c>
      <c r="H514" s="2">
        <f>'Справка 6'!E36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>
        <f t="shared" si="35"/>
        <v>42916</v>
      </c>
      <c r="D515" s="2" t="s">
        <v>634</v>
      </c>
      <c r="E515" s="11">
        <v>2</v>
      </c>
      <c r="F515" s="2" t="s">
        <v>633</v>
      </c>
      <c r="H515" s="2">
        <f>'Справка 6'!E37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>
        <f t="shared" si="35"/>
        <v>42916</v>
      </c>
      <c r="D516" s="2" t="s">
        <v>636</v>
      </c>
      <c r="E516" s="11">
        <v>2</v>
      </c>
      <c r="F516" s="2" t="s">
        <v>635</v>
      </c>
      <c r="H516" s="2">
        <f>'Справка 6'!E38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>
        <f t="shared" si="35"/>
        <v>42916</v>
      </c>
      <c r="D517" s="2" t="s">
        <v>637</v>
      </c>
      <c r="E517" s="11">
        <v>2</v>
      </c>
      <c r="F517" s="2" t="s">
        <v>599</v>
      </c>
      <c r="H517" s="2">
        <f>'Справка 6'!E39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>
        <f t="shared" si="35"/>
        <v>42916</v>
      </c>
      <c r="D518" s="2" t="s">
        <v>639</v>
      </c>
      <c r="E518" s="11">
        <v>2</v>
      </c>
      <c r="F518" s="2" t="s">
        <v>621</v>
      </c>
      <c r="H518" s="2">
        <f>'Справка 6'!E40</f>
        <v>0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>
        <f t="shared" si="35"/>
        <v>42916</v>
      </c>
      <c r="D519" s="2" t="s">
        <v>642</v>
      </c>
      <c r="E519" s="11">
        <v>2</v>
      </c>
      <c r="F519" s="2" t="s">
        <v>641</v>
      </c>
      <c r="H519" s="2">
        <f>'Справка 6'!E41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>
        <f t="shared" si="35"/>
        <v>42916</v>
      </c>
      <c r="D520" s="2" t="s">
        <v>644</v>
      </c>
      <c r="E520" s="11">
        <v>2</v>
      </c>
      <c r="F520" s="2" t="s">
        <v>643</v>
      </c>
      <c r="H520" s="2">
        <f>'Справка 6'!E42</f>
        <v>1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>
        <f t="shared" si="35"/>
        <v>42916</v>
      </c>
      <c r="D521" s="2" t="s">
        <v>579</v>
      </c>
      <c r="E521" s="11">
        <v>3</v>
      </c>
      <c r="F521" s="2" t="s">
        <v>578</v>
      </c>
      <c r="H521" s="2">
        <f>'Справка 6'!F11</f>
        <v>206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>
        <f t="shared" si="35"/>
        <v>42916</v>
      </c>
      <c r="D522" s="2" t="s">
        <v>582</v>
      </c>
      <c r="E522" s="11">
        <v>3</v>
      </c>
      <c r="F522" s="2" t="s">
        <v>581</v>
      </c>
      <c r="H522" s="2">
        <f>'Справка 6'!F12</f>
        <v>78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>
        <f t="shared" si="35"/>
        <v>42916</v>
      </c>
      <c r="D523" s="2" t="s">
        <v>585</v>
      </c>
      <c r="E523" s="11">
        <v>3</v>
      </c>
      <c r="F523" s="2" t="s">
        <v>584</v>
      </c>
      <c r="H523" s="2">
        <f>'Справка 6'!F13</f>
        <v>3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>
        <f t="shared" si="35"/>
        <v>42916</v>
      </c>
      <c r="D524" s="2" t="s">
        <v>588</v>
      </c>
      <c r="E524" s="11">
        <v>3</v>
      </c>
      <c r="F524" s="2" t="s">
        <v>587</v>
      </c>
      <c r="H524" s="2">
        <f>'Справка 6'!F14</f>
        <v>0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>
        <f aca="true" t="shared" si="38" ref="C525:C588">endDate</f>
        <v>42916</v>
      </c>
      <c r="D525" s="2" t="s">
        <v>591</v>
      </c>
      <c r="E525" s="11">
        <v>3</v>
      </c>
      <c r="F525" s="2" t="s">
        <v>590</v>
      </c>
      <c r="H525" s="2">
        <f>'Справка 6'!F15</f>
        <v>0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>
        <f t="shared" si="38"/>
        <v>42916</v>
      </c>
      <c r="D526" s="2" t="s">
        <v>594</v>
      </c>
      <c r="E526" s="11">
        <v>3</v>
      </c>
      <c r="F526" s="2" t="s">
        <v>593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>
        <f t="shared" si="38"/>
        <v>42916</v>
      </c>
      <c r="D527" s="2" t="s">
        <v>597</v>
      </c>
      <c r="E527" s="11">
        <v>3</v>
      </c>
      <c r="F527" s="2" t="s">
        <v>596</v>
      </c>
      <c r="H527" s="2">
        <f>'Справка 6'!F17</f>
        <v>0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>
        <f t="shared" si="38"/>
        <v>42916</v>
      </c>
      <c r="D528" s="2" t="s">
        <v>600</v>
      </c>
      <c r="E528" s="11">
        <v>3</v>
      </c>
      <c r="F528" s="2" t="s">
        <v>599</v>
      </c>
      <c r="H528" s="2">
        <f>'Справка 6'!F18</f>
        <v>0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>
        <f t="shared" si="38"/>
        <v>42916</v>
      </c>
      <c r="D529" s="2" t="s">
        <v>602</v>
      </c>
      <c r="E529" s="11">
        <v>3</v>
      </c>
      <c r="F529" s="2" t="s">
        <v>576</v>
      </c>
      <c r="H529" s="2">
        <f>'Справка 6'!F19</f>
        <v>287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>
        <f t="shared" si="38"/>
        <v>42916</v>
      </c>
      <c r="D530" s="2" t="s">
        <v>605</v>
      </c>
      <c r="E530" s="11">
        <v>3</v>
      </c>
      <c r="F530" s="2" t="s">
        <v>604</v>
      </c>
      <c r="H530" s="2">
        <f>'Справка 6'!F20</f>
        <v>0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>
        <f t="shared" si="38"/>
        <v>42916</v>
      </c>
      <c r="D531" s="2" t="s">
        <v>608</v>
      </c>
      <c r="E531" s="11">
        <v>3</v>
      </c>
      <c r="F531" s="2" t="s">
        <v>607</v>
      </c>
      <c r="H531" s="2">
        <f>'Справка 6'!F21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>
        <f t="shared" si="38"/>
        <v>42916</v>
      </c>
      <c r="D532" s="2" t="s">
        <v>612</v>
      </c>
      <c r="E532" s="11">
        <v>3</v>
      </c>
      <c r="F532" s="2" t="s">
        <v>611</v>
      </c>
      <c r="H532" s="2">
        <f>'Справка 6'!F23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>
        <f t="shared" si="38"/>
        <v>42916</v>
      </c>
      <c r="D533" s="2" t="s">
        <v>614</v>
      </c>
      <c r="E533" s="11">
        <v>3</v>
      </c>
      <c r="F533" s="2" t="s">
        <v>613</v>
      </c>
      <c r="H533" s="2">
        <f>'Справка 6'!F24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>
        <f t="shared" si="38"/>
        <v>42916</v>
      </c>
      <c r="D534" s="2" t="s">
        <v>616</v>
      </c>
      <c r="E534" s="11">
        <v>3</v>
      </c>
      <c r="F534" s="2" t="s">
        <v>615</v>
      </c>
      <c r="H534" s="2">
        <f>'Справка 6'!F25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>
        <f t="shared" si="38"/>
        <v>42916</v>
      </c>
      <c r="D535" s="2" t="s">
        <v>617</v>
      </c>
      <c r="E535" s="11">
        <v>3</v>
      </c>
      <c r="F535" s="2" t="s">
        <v>599</v>
      </c>
      <c r="H535" s="2">
        <f>'Справка 6'!F26</f>
        <v>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>
        <f t="shared" si="38"/>
        <v>42916</v>
      </c>
      <c r="D536" s="2" t="s">
        <v>619</v>
      </c>
      <c r="E536" s="11">
        <v>3</v>
      </c>
      <c r="F536" s="2" t="s">
        <v>952</v>
      </c>
      <c r="H536" s="2">
        <f>'Справка 6'!F27</f>
        <v>0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>
        <f t="shared" si="38"/>
        <v>42916</v>
      </c>
      <c r="D537" s="2" t="s">
        <v>623</v>
      </c>
      <c r="E537" s="11">
        <v>3</v>
      </c>
      <c r="F537" s="2" t="s">
        <v>622</v>
      </c>
      <c r="H537" s="2">
        <f>'Справка 6'!F29</f>
        <v>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>
        <f t="shared" si="38"/>
        <v>42916</v>
      </c>
      <c r="D538" s="2" t="s">
        <v>624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>
        <f t="shared" si="38"/>
        <v>42916</v>
      </c>
      <c r="D539" s="2" t="s">
        <v>625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>
        <f t="shared" si="38"/>
        <v>42916</v>
      </c>
      <c r="D540" s="2" t="s">
        <v>626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>
        <f t="shared" si="38"/>
        <v>42916</v>
      </c>
      <c r="D541" s="2" t="s">
        <v>627</v>
      </c>
      <c r="E541" s="11">
        <v>3</v>
      </c>
      <c r="F541" s="2" t="s">
        <v>147</v>
      </c>
      <c r="H541" s="2">
        <f>'Справка 6'!F33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>
        <f t="shared" si="38"/>
        <v>42916</v>
      </c>
      <c r="D542" s="2" t="s">
        <v>629</v>
      </c>
      <c r="E542" s="11">
        <v>3</v>
      </c>
      <c r="F542" s="2" t="s">
        <v>628</v>
      </c>
      <c r="H542" s="2">
        <f>'Справка 6'!F34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>
        <f t="shared" si="38"/>
        <v>42916</v>
      </c>
      <c r="D543" s="2" t="s">
        <v>630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>
        <f t="shared" si="38"/>
        <v>42916</v>
      </c>
      <c r="D544" s="2" t="s">
        <v>632</v>
      </c>
      <c r="E544" s="11">
        <v>3</v>
      </c>
      <c r="F544" s="2" t="s">
        <v>631</v>
      </c>
      <c r="H544" s="2">
        <f>'Справка 6'!F36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>
        <f t="shared" si="38"/>
        <v>42916</v>
      </c>
      <c r="D545" s="2" t="s">
        <v>634</v>
      </c>
      <c r="E545" s="11">
        <v>3</v>
      </c>
      <c r="F545" s="2" t="s">
        <v>633</v>
      </c>
      <c r="H545" s="2">
        <f>'Справка 6'!F37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>
        <f t="shared" si="38"/>
        <v>42916</v>
      </c>
      <c r="D546" s="2" t="s">
        <v>636</v>
      </c>
      <c r="E546" s="11">
        <v>3</v>
      </c>
      <c r="F546" s="2" t="s">
        <v>635</v>
      </c>
      <c r="H546" s="2">
        <f>'Справка 6'!F38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>
        <f t="shared" si="38"/>
        <v>42916</v>
      </c>
      <c r="D547" s="2" t="s">
        <v>637</v>
      </c>
      <c r="E547" s="11">
        <v>3</v>
      </c>
      <c r="F547" s="2" t="s">
        <v>599</v>
      </c>
      <c r="H547" s="2">
        <f>'Справка 6'!F39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>
        <f t="shared" si="38"/>
        <v>42916</v>
      </c>
      <c r="D548" s="2" t="s">
        <v>639</v>
      </c>
      <c r="E548" s="11">
        <v>3</v>
      </c>
      <c r="F548" s="2" t="s">
        <v>621</v>
      </c>
      <c r="H548" s="2">
        <f>'Справка 6'!F40</f>
        <v>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>
        <f t="shared" si="38"/>
        <v>42916</v>
      </c>
      <c r="D549" s="2" t="s">
        <v>642</v>
      </c>
      <c r="E549" s="11">
        <v>3</v>
      </c>
      <c r="F549" s="2" t="s">
        <v>641</v>
      </c>
      <c r="H549" s="2">
        <f>'Справка 6'!F41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>
        <f t="shared" si="38"/>
        <v>42916</v>
      </c>
      <c r="D550" s="2" t="s">
        <v>644</v>
      </c>
      <c r="E550" s="11">
        <v>3</v>
      </c>
      <c r="F550" s="2" t="s">
        <v>643</v>
      </c>
      <c r="H550" s="2">
        <f>'Справка 6'!F42</f>
        <v>287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>
        <f t="shared" si="38"/>
        <v>42916</v>
      </c>
      <c r="D551" s="2" t="s">
        <v>579</v>
      </c>
      <c r="E551" s="11">
        <v>4</v>
      </c>
      <c r="F551" s="2" t="s">
        <v>578</v>
      </c>
      <c r="H551" s="2">
        <f>'Справка 6'!G11</f>
        <v>3753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>
        <f t="shared" si="38"/>
        <v>42916</v>
      </c>
      <c r="D552" s="2" t="s">
        <v>582</v>
      </c>
      <c r="E552" s="11">
        <v>4</v>
      </c>
      <c r="F552" s="2" t="s">
        <v>581</v>
      </c>
      <c r="H552" s="2">
        <f>'Справка 6'!G12</f>
        <v>2780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>
        <f t="shared" si="38"/>
        <v>42916</v>
      </c>
      <c r="D553" s="2" t="s">
        <v>585</v>
      </c>
      <c r="E553" s="11">
        <v>4</v>
      </c>
      <c r="F553" s="2" t="s">
        <v>584</v>
      </c>
      <c r="H553" s="2">
        <f>'Справка 6'!G13</f>
        <v>199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>
        <f t="shared" si="38"/>
        <v>42916</v>
      </c>
      <c r="D554" s="2" t="s">
        <v>588</v>
      </c>
      <c r="E554" s="11">
        <v>4</v>
      </c>
      <c r="F554" s="2" t="s">
        <v>587</v>
      </c>
      <c r="H554" s="2">
        <f>'Справка 6'!G14</f>
        <v>283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>
        <f t="shared" si="38"/>
        <v>42916</v>
      </c>
      <c r="D555" s="2" t="s">
        <v>591</v>
      </c>
      <c r="E555" s="11">
        <v>4</v>
      </c>
      <c r="F555" s="2" t="s">
        <v>590</v>
      </c>
      <c r="H555" s="2">
        <f>'Справка 6'!G15</f>
        <v>70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>
        <f t="shared" si="38"/>
        <v>42916</v>
      </c>
      <c r="D556" s="2" t="s">
        <v>594</v>
      </c>
      <c r="E556" s="11">
        <v>4</v>
      </c>
      <c r="F556" s="2" t="s">
        <v>593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>
        <f t="shared" si="38"/>
        <v>42916</v>
      </c>
      <c r="D557" s="2" t="s">
        <v>597</v>
      </c>
      <c r="E557" s="11">
        <v>4</v>
      </c>
      <c r="F557" s="2" t="s">
        <v>596</v>
      </c>
      <c r="H557" s="2">
        <f>'Справка 6'!G17</f>
        <v>219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>
        <f t="shared" si="38"/>
        <v>42916</v>
      </c>
      <c r="D558" s="2" t="s">
        <v>600</v>
      </c>
      <c r="E558" s="11">
        <v>4</v>
      </c>
      <c r="F558" s="2" t="s">
        <v>599</v>
      </c>
      <c r="H558" s="2">
        <f>'Справка 6'!G18</f>
        <v>268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>
        <f t="shared" si="38"/>
        <v>42916</v>
      </c>
      <c r="D559" s="2" t="s">
        <v>602</v>
      </c>
      <c r="E559" s="11">
        <v>4</v>
      </c>
      <c r="F559" s="2" t="s">
        <v>576</v>
      </c>
      <c r="H559" s="2">
        <f>'Справка 6'!G19</f>
        <v>7572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>
        <f t="shared" si="38"/>
        <v>42916</v>
      </c>
      <c r="D560" s="2" t="s">
        <v>605</v>
      </c>
      <c r="E560" s="11">
        <v>4</v>
      </c>
      <c r="F560" s="2" t="s">
        <v>604</v>
      </c>
      <c r="H560" s="2">
        <f>'Справка 6'!G20</f>
        <v>14979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>
        <f t="shared" si="38"/>
        <v>42916</v>
      </c>
      <c r="D561" s="2" t="s">
        <v>608</v>
      </c>
      <c r="E561" s="11">
        <v>4</v>
      </c>
      <c r="F561" s="2" t="s">
        <v>607</v>
      </c>
      <c r="H561" s="2">
        <f>'Справка 6'!G21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>
        <f t="shared" si="38"/>
        <v>42916</v>
      </c>
      <c r="D562" s="2" t="s">
        <v>612</v>
      </c>
      <c r="E562" s="11">
        <v>4</v>
      </c>
      <c r="F562" s="2" t="s">
        <v>611</v>
      </c>
      <c r="H562" s="2">
        <f>'Справка 6'!G23</f>
        <v>143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>
        <f t="shared" si="38"/>
        <v>42916</v>
      </c>
      <c r="D563" s="2" t="s">
        <v>614</v>
      </c>
      <c r="E563" s="11">
        <v>4</v>
      </c>
      <c r="F563" s="2" t="s">
        <v>613</v>
      </c>
      <c r="H563" s="2">
        <f>'Справка 6'!G24</f>
        <v>96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>
        <f t="shared" si="38"/>
        <v>42916</v>
      </c>
      <c r="D564" s="2" t="s">
        <v>616</v>
      </c>
      <c r="E564" s="11">
        <v>4</v>
      </c>
      <c r="F564" s="2" t="s">
        <v>615</v>
      </c>
      <c r="H564" s="2">
        <f>'Справка 6'!G25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>
        <f t="shared" si="38"/>
        <v>42916</v>
      </c>
      <c r="D565" s="2" t="s">
        <v>617</v>
      </c>
      <c r="E565" s="11">
        <v>4</v>
      </c>
      <c r="F565" s="2" t="s">
        <v>599</v>
      </c>
      <c r="H565" s="2">
        <f>'Справка 6'!G26</f>
        <v>244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>
        <f t="shared" si="38"/>
        <v>42916</v>
      </c>
      <c r="D566" s="2" t="s">
        <v>619</v>
      </c>
      <c r="E566" s="11">
        <v>4</v>
      </c>
      <c r="F566" s="2" t="s">
        <v>952</v>
      </c>
      <c r="H566" s="2">
        <f>'Справка 6'!G27</f>
        <v>483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>
        <f t="shared" si="38"/>
        <v>42916</v>
      </c>
      <c r="D567" s="2" t="s">
        <v>623</v>
      </c>
      <c r="E567" s="11">
        <v>4</v>
      </c>
      <c r="F567" s="2" t="s">
        <v>622</v>
      </c>
      <c r="H567" s="2">
        <f>'Справка 6'!G29</f>
        <v>1571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>
        <f t="shared" si="38"/>
        <v>42916</v>
      </c>
      <c r="D568" s="2" t="s">
        <v>624</v>
      </c>
      <c r="E568" s="11">
        <v>4</v>
      </c>
      <c r="F568" s="2" t="s">
        <v>139</v>
      </c>
      <c r="H568" s="2">
        <f>'Справка 6'!G30</f>
        <v>1555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>
        <f t="shared" si="38"/>
        <v>42916</v>
      </c>
      <c r="D569" s="2" t="s">
        <v>625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>
        <f t="shared" si="38"/>
        <v>42916</v>
      </c>
      <c r="D570" s="2" t="s">
        <v>626</v>
      </c>
      <c r="E570" s="11">
        <v>4</v>
      </c>
      <c r="F570" s="2" t="s">
        <v>145</v>
      </c>
      <c r="H570" s="2">
        <f>'Справка 6'!G32</f>
        <v>7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>
        <f t="shared" si="38"/>
        <v>42916</v>
      </c>
      <c r="D571" s="2" t="s">
        <v>627</v>
      </c>
      <c r="E571" s="11">
        <v>4</v>
      </c>
      <c r="F571" s="2" t="s">
        <v>147</v>
      </c>
      <c r="H571" s="2">
        <f>'Справка 6'!G33</f>
        <v>9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>
        <f t="shared" si="38"/>
        <v>42916</v>
      </c>
      <c r="D572" s="2" t="s">
        <v>629</v>
      </c>
      <c r="E572" s="11">
        <v>4</v>
      </c>
      <c r="F572" s="2" t="s">
        <v>628</v>
      </c>
      <c r="H572" s="2">
        <f>'Справка 6'!G34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>
        <f t="shared" si="38"/>
        <v>42916</v>
      </c>
      <c r="D573" s="2" t="s">
        <v>630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>
        <f t="shared" si="38"/>
        <v>42916</v>
      </c>
      <c r="D574" s="2" t="s">
        <v>632</v>
      </c>
      <c r="E574" s="11">
        <v>4</v>
      </c>
      <c r="F574" s="2" t="s">
        <v>631</v>
      </c>
      <c r="H574" s="2">
        <f>'Справка 6'!G36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>
        <f t="shared" si="38"/>
        <v>42916</v>
      </c>
      <c r="D575" s="2" t="s">
        <v>634</v>
      </c>
      <c r="E575" s="11">
        <v>4</v>
      </c>
      <c r="F575" s="2" t="s">
        <v>633</v>
      </c>
      <c r="H575" s="2">
        <f>'Справка 6'!G37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>
        <f t="shared" si="38"/>
        <v>42916</v>
      </c>
      <c r="D576" s="2" t="s">
        <v>636</v>
      </c>
      <c r="E576" s="11">
        <v>4</v>
      </c>
      <c r="F576" s="2" t="s">
        <v>635</v>
      </c>
      <c r="H576" s="2">
        <f>'Справка 6'!G38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>
        <f t="shared" si="38"/>
        <v>42916</v>
      </c>
      <c r="D577" s="2" t="s">
        <v>637</v>
      </c>
      <c r="E577" s="11">
        <v>4</v>
      </c>
      <c r="F577" s="2" t="s">
        <v>599</v>
      </c>
      <c r="H577" s="2">
        <f>'Справка 6'!G39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>
        <f t="shared" si="38"/>
        <v>42916</v>
      </c>
      <c r="D578" s="2" t="s">
        <v>639</v>
      </c>
      <c r="E578" s="11">
        <v>4</v>
      </c>
      <c r="F578" s="2" t="s">
        <v>621</v>
      </c>
      <c r="H578" s="2">
        <f>'Справка 6'!G40</f>
        <v>1571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>
        <f t="shared" si="38"/>
        <v>42916</v>
      </c>
      <c r="D579" s="2" t="s">
        <v>642</v>
      </c>
      <c r="E579" s="11">
        <v>4</v>
      </c>
      <c r="F579" s="2" t="s">
        <v>641</v>
      </c>
      <c r="H579" s="2">
        <f>'Справка 6'!G41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>
        <f t="shared" si="38"/>
        <v>42916</v>
      </c>
      <c r="D580" s="2" t="s">
        <v>644</v>
      </c>
      <c r="E580" s="11">
        <v>4</v>
      </c>
      <c r="F580" s="2" t="s">
        <v>643</v>
      </c>
      <c r="H580" s="2">
        <f>'Справка 6'!G42</f>
        <v>24605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>
        <f t="shared" si="38"/>
        <v>42916</v>
      </c>
      <c r="D581" s="2" t="s">
        <v>579</v>
      </c>
      <c r="E581" s="11">
        <v>5</v>
      </c>
      <c r="F581" s="2" t="s">
        <v>578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>
        <f t="shared" si="38"/>
        <v>42916</v>
      </c>
      <c r="D582" s="2" t="s">
        <v>582</v>
      </c>
      <c r="E582" s="11">
        <v>5</v>
      </c>
      <c r="F582" s="2" t="s">
        <v>581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>
        <f t="shared" si="38"/>
        <v>42916</v>
      </c>
      <c r="D583" s="2" t="s">
        <v>585</v>
      </c>
      <c r="E583" s="11">
        <v>5</v>
      </c>
      <c r="F583" s="2" t="s">
        <v>584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>
        <f t="shared" si="38"/>
        <v>42916</v>
      </c>
      <c r="D584" s="2" t="s">
        <v>588</v>
      </c>
      <c r="E584" s="11">
        <v>5</v>
      </c>
      <c r="F584" s="2" t="s">
        <v>587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>
        <f t="shared" si="38"/>
        <v>42916</v>
      </c>
      <c r="D585" s="2" t="s">
        <v>591</v>
      </c>
      <c r="E585" s="11">
        <v>5</v>
      </c>
      <c r="F585" s="2" t="s">
        <v>590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>
        <f t="shared" si="38"/>
        <v>42916</v>
      </c>
      <c r="D586" s="2" t="s">
        <v>594</v>
      </c>
      <c r="E586" s="11">
        <v>5</v>
      </c>
      <c r="F586" s="2" t="s">
        <v>593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>
        <f t="shared" si="38"/>
        <v>42916</v>
      </c>
      <c r="D587" s="2" t="s">
        <v>597</v>
      </c>
      <c r="E587" s="11">
        <v>5</v>
      </c>
      <c r="F587" s="2" t="s">
        <v>596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>
        <f t="shared" si="38"/>
        <v>42916</v>
      </c>
      <c r="D588" s="2" t="s">
        <v>600</v>
      </c>
      <c r="E588" s="11">
        <v>5</v>
      </c>
      <c r="F588" s="2" t="s">
        <v>599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>
        <f aca="true" t="shared" si="41" ref="C589:C652">endDate</f>
        <v>42916</v>
      </c>
      <c r="D589" s="2" t="s">
        <v>602</v>
      </c>
      <c r="E589" s="11">
        <v>5</v>
      </c>
      <c r="F589" s="2" t="s">
        <v>576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>
        <f t="shared" si="41"/>
        <v>42916</v>
      </c>
      <c r="D590" s="2" t="s">
        <v>605</v>
      </c>
      <c r="E590" s="11">
        <v>5</v>
      </c>
      <c r="F590" s="2" t="s">
        <v>604</v>
      </c>
      <c r="H590" s="2">
        <f>'Справка 6'!H20</f>
        <v>0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>
        <f t="shared" si="41"/>
        <v>42916</v>
      </c>
      <c r="D591" s="2" t="s">
        <v>608</v>
      </c>
      <c r="E591" s="11">
        <v>5</v>
      </c>
      <c r="F591" s="2" t="s">
        <v>607</v>
      </c>
      <c r="H591" s="2">
        <f>'Справка 6'!H21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>
        <f t="shared" si="41"/>
        <v>42916</v>
      </c>
      <c r="D592" s="2" t="s">
        <v>612</v>
      </c>
      <c r="E592" s="11">
        <v>5</v>
      </c>
      <c r="F592" s="2" t="s">
        <v>611</v>
      </c>
      <c r="H592" s="2">
        <f>'Справка 6'!H23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>
        <f t="shared" si="41"/>
        <v>42916</v>
      </c>
      <c r="D593" s="2" t="s">
        <v>614</v>
      </c>
      <c r="E593" s="11">
        <v>5</v>
      </c>
      <c r="F593" s="2" t="s">
        <v>613</v>
      </c>
      <c r="H593" s="2">
        <f>'Справка 6'!H24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>
        <f t="shared" si="41"/>
        <v>42916</v>
      </c>
      <c r="D594" s="2" t="s">
        <v>616</v>
      </c>
      <c r="E594" s="11">
        <v>5</v>
      </c>
      <c r="F594" s="2" t="s">
        <v>615</v>
      </c>
      <c r="H594" s="2">
        <f>'Справка 6'!H25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>
        <f t="shared" si="41"/>
        <v>42916</v>
      </c>
      <c r="D595" s="2" t="s">
        <v>617</v>
      </c>
      <c r="E595" s="11">
        <v>5</v>
      </c>
      <c r="F595" s="2" t="s">
        <v>599</v>
      </c>
      <c r="H595" s="2">
        <f>'Справка 6'!H26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>
        <f t="shared" si="41"/>
        <v>42916</v>
      </c>
      <c r="D596" s="2" t="s">
        <v>619</v>
      </c>
      <c r="E596" s="11">
        <v>5</v>
      </c>
      <c r="F596" s="2" t="s">
        <v>952</v>
      </c>
      <c r="H596" s="2">
        <f>'Справка 6'!H27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>
        <f t="shared" si="41"/>
        <v>42916</v>
      </c>
      <c r="D597" s="2" t="s">
        <v>623</v>
      </c>
      <c r="E597" s="11">
        <v>5</v>
      </c>
      <c r="F597" s="2" t="s">
        <v>622</v>
      </c>
      <c r="H597" s="2">
        <f>'Справка 6'!H29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>
        <f t="shared" si="41"/>
        <v>42916</v>
      </c>
      <c r="D598" s="2" t="s">
        <v>624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>
        <f t="shared" si="41"/>
        <v>42916</v>
      </c>
      <c r="D599" s="2" t="s">
        <v>625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>
        <f t="shared" si="41"/>
        <v>42916</v>
      </c>
      <c r="D600" s="2" t="s">
        <v>626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>
        <f t="shared" si="41"/>
        <v>42916</v>
      </c>
      <c r="D601" s="2" t="s">
        <v>627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>
        <f t="shared" si="41"/>
        <v>42916</v>
      </c>
      <c r="D602" s="2" t="s">
        <v>629</v>
      </c>
      <c r="E602" s="11">
        <v>5</v>
      </c>
      <c r="F602" s="2" t="s">
        <v>628</v>
      </c>
      <c r="H602" s="2">
        <f>'Справка 6'!H34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>
        <f t="shared" si="41"/>
        <v>42916</v>
      </c>
      <c r="D603" s="2" t="s">
        <v>630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>
        <f t="shared" si="41"/>
        <v>42916</v>
      </c>
      <c r="D604" s="2" t="s">
        <v>632</v>
      </c>
      <c r="E604" s="11">
        <v>5</v>
      </c>
      <c r="F604" s="2" t="s">
        <v>631</v>
      </c>
      <c r="H604" s="2">
        <f>'Справка 6'!H36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>
        <f t="shared" si="41"/>
        <v>42916</v>
      </c>
      <c r="D605" s="2" t="s">
        <v>634</v>
      </c>
      <c r="E605" s="11">
        <v>5</v>
      </c>
      <c r="F605" s="2" t="s">
        <v>633</v>
      </c>
      <c r="H605" s="2">
        <f>'Справка 6'!H37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>
        <f t="shared" si="41"/>
        <v>42916</v>
      </c>
      <c r="D606" s="2" t="s">
        <v>636</v>
      </c>
      <c r="E606" s="11">
        <v>5</v>
      </c>
      <c r="F606" s="2" t="s">
        <v>635</v>
      </c>
      <c r="H606" s="2">
        <f>'Справка 6'!H38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>
        <f t="shared" si="41"/>
        <v>42916</v>
      </c>
      <c r="D607" s="2" t="s">
        <v>637</v>
      </c>
      <c r="E607" s="11">
        <v>5</v>
      </c>
      <c r="F607" s="2" t="s">
        <v>599</v>
      </c>
      <c r="H607" s="2">
        <f>'Справка 6'!H39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>
        <f t="shared" si="41"/>
        <v>42916</v>
      </c>
      <c r="D608" s="2" t="s">
        <v>639</v>
      </c>
      <c r="E608" s="11">
        <v>5</v>
      </c>
      <c r="F608" s="2" t="s">
        <v>621</v>
      </c>
      <c r="H608" s="2">
        <f>'Справка 6'!H40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>
        <f t="shared" si="41"/>
        <v>42916</v>
      </c>
      <c r="D609" s="2" t="s">
        <v>642</v>
      </c>
      <c r="E609" s="11">
        <v>5</v>
      </c>
      <c r="F609" s="2" t="s">
        <v>641</v>
      </c>
      <c r="H609" s="2">
        <f>'Справка 6'!H41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>
        <f t="shared" si="41"/>
        <v>42916</v>
      </c>
      <c r="D610" s="2" t="s">
        <v>644</v>
      </c>
      <c r="E610" s="11">
        <v>5</v>
      </c>
      <c r="F610" s="2" t="s">
        <v>643</v>
      </c>
      <c r="H610" s="2">
        <f>'Справка 6'!H42</f>
        <v>0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>
        <f t="shared" si="41"/>
        <v>42916</v>
      </c>
      <c r="D611" s="2" t="s">
        <v>579</v>
      </c>
      <c r="E611" s="11">
        <v>6</v>
      </c>
      <c r="F611" s="2" t="s">
        <v>578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>
        <f t="shared" si="41"/>
        <v>42916</v>
      </c>
      <c r="D612" s="2" t="s">
        <v>582</v>
      </c>
      <c r="E612" s="11">
        <v>6</v>
      </c>
      <c r="F612" s="2" t="s">
        <v>581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>
        <f t="shared" si="41"/>
        <v>42916</v>
      </c>
      <c r="D613" s="2" t="s">
        <v>585</v>
      </c>
      <c r="E613" s="11">
        <v>6</v>
      </c>
      <c r="F613" s="2" t="s">
        <v>584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>
        <f t="shared" si="41"/>
        <v>42916</v>
      </c>
      <c r="D614" s="2" t="s">
        <v>588</v>
      </c>
      <c r="E614" s="11">
        <v>6</v>
      </c>
      <c r="F614" s="2" t="s">
        <v>587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>
        <f t="shared" si="41"/>
        <v>42916</v>
      </c>
      <c r="D615" s="2" t="s">
        <v>591</v>
      </c>
      <c r="E615" s="11">
        <v>6</v>
      </c>
      <c r="F615" s="2" t="s">
        <v>590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>
        <f t="shared" si="41"/>
        <v>42916</v>
      </c>
      <c r="D616" s="2" t="s">
        <v>594</v>
      </c>
      <c r="E616" s="11">
        <v>6</v>
      </c>
      <c r="F616" s="2" t="s">
        <v>593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>
        <f t="shared" si="41"/>
        <v>42916</v>
      </c>
      <c r="D617" s="2" t="s">
        <v>597</v>
      </c>
      <c r="E617" s="11">
        <v>6</v>
      </c>
      <c r="F617" s="2" t="s">
        <v>596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>
        <f t="shared" si="41"/>
        <v>42916</v>
      </c>
      <c r="D618" s="2" t="s">
        <v>600</v>
      </c>
      <c r="E618" s="11">
        <v>6</v>
      </c>
      <c r="F618" s="2" t="s">
        <v>599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>
        <f t="shared" si="41"/>
        <v>42916</v>
      </c>
      <c r="D619" s="2" t="s">
        <v>602</v>
      </c>
      <c r="E619" s="11">
        <v>6</v>
      </c>
      <c r="F619" s="2" t="s">
        <v>576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>
        <f t="shared" si="41"/>
        <v>42916</v>
      </c>
      <c r="D620" s="2" t="s">
        <v>605</v>
      </c>
      <c r="E620" s="11">
        <v>6</v>
      </c>
      <c r="F620" s="2" t="s">
        <v>604</v>
      </c>
      <c r="H620" s="2">
        <f>'Справка 6'!I20</f>
        <v>0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>
        <f t="shared" si="41"/>
        <v>42916</v>
      </c>
      <c r="D621" s="2" t="s">
        <v>608</v>
      </c>
      <c r="E621" s="11">
        <v>6</v>
      </c>
      <c r="F621" s="2" t="s">
        <v>607</v>
      </c>
      <c r="H621" s="2">
        <f>'Справка 6'!I21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>
        <f t="shared" si="41"/>
        <v>42916</v>
      </c>
      <c r="D622" s="2" t="s">
        <v>612</v>
      </c>
      <c r="E622" s="11">
        <v>6</v>
      </c>
      <c r="F622" s="2" t="s">
        <v>611</v>
      </c>
      <c r="H622" s="2">
        <f>'Справка 6'!I23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>
        <f t="shared" si="41"/>
        <v>42916</v>
      </c>
      <c r="D623" s="2" t="s">
        <v>614</v>
      </c>
      <c r="E623" s="11">
        <v>6</v>
      </c>
      <c r="F623" s="2" t="s">
        <v>613</v>
      </c>
      <c r="H623" s="2">
        <f>'Справка 6'!I24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>
        <f t="shared" si="41"/>
        <v>42916</v>
      </c>
      <c r="D624" s="2" t="s">
        <v>616</v>
      </c>
      <c r="E624" s="11">
        <v>6</v>
      </c>
      <c r="F624" s="2" t="s">
        <v>615</v>
      </c>
      <c r="H624" s="2">
        <f>'Справка 6'!I25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>
        <f t="shared" si="41"/>
        <v>42916</v>
      </c>
      <c r="D625" s="2" t="s">
        <v>617</v>
      </c>
      <c r="E625" s="11">
        <v>6</v>
      </c>
      <c r="F625" s="2" t="s">
        <v>599</v>
      </c>
      <c r="H625" s="2">
        <f>'Справка 6'!I26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>
        <f t="shared" si="41"/>
        <v>42916</v>
      </c>
      <c r="D626" s="2" t="s">
        <v>619</v>
      </c>
      <c r="E626" s="11">
        <v>6</v>
      </c>
      <c r="F626" s="2" t="s">
        <v>952</v>
      </c>
      <c r="H626" s="2">
        <f>'Справка 6'!I27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>
        <f t="shared" si="41"/>
        <v>42916</v>
      </c>
      <c r="D627" s="2" t="s">
        <v>623</v>
      </c>
      <c r="E627" s="11">
        <v>6</v>
      </c>
      <c r="F627" s="2" t="s">
        <v>622</v>
      </c>
      <c r="H627" s="2">
        <f>'Справка 6'!I29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>
        <f t="shared" si="41"/>
        <v>42916</v>
      </c>
      <c r="D628" s="2" t="s">
        <v>624</v>
      </c>
      <c r="E628" s="11">
        <v>6</v>
      </c>
      <c r="F628" s="2" t="s">
        <v>139</v>
      </c>
      <c r="H628" s="2">
        <f>'Справка 6'!I30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>
        <f t="shared" si="41"/>
        <v>42916</v>
      </c>
      <c r="D629" s="2" t="s">
        <v>625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>
        <f t="shared" si="41"/>
        <v>42916</v>
      </c>
      <c r="D630" s="2" t="s">
        <v>626</v>
      </c>
      <c r="E630" s="11">
        <v>6</v>
      </c>
      <c r="F630" s="2" t="s">
        <v>145</v>
      </c>
      <c r="H630" s="2">
        <f>'Справка 6'!I32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>
        <f t="shared" si="41"/>
        <v>42916</v>
      </c>
      <c r="D631" s="2" t="s">
        <v>627</v>
      </c>
      <c r="E631" s="11">
        <v>6</v>
      </c>
      <c r="F631" s="2" t="s">
        <v>147</v>
      </c>
      <c r="H631" s="2">
        <f>'Справка 6'!I33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>
        <f t="shared" si="41"/>
        <v>42916</v>
      </c>
      <c r="D632" s="2" t="s">
        <v>629</v>
      </c>
      <c r="E632" s="11">
        <v>6</v>
      </c>
      <c r="F632" s="2" t="s">
        <v>628</v>
      </c>
      <c r="H632" s="2">
        <f>'Справка 6'!I34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>
        <f t="shared" si="41"/>
        <v>42916</v>
      </c>
      <c r="D633" s="2" t="s">
        <v>630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>
        <f t="shared" si="41"/>
        <v>42916</v>
      </c>
      <c r="D634" s="2" t="s">
        <v>632</v>
      </c>
      <c r="E634" s="11">
        <v>6</v>
      </c>
      <c r="F634" s="2" t="s">
        <v>631</v>
      </c>
      <c r="H634" s="2">
        <f>'Справка 6'!I36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>
        <f t="shared" si="41"/>
        <v>42916</v>
      </c>
      <c r="D635" s="2" t="s">
        <v>634</v>
      </c>
      <c r="E635" s="11">
        <v>6</v>
      </c>
      <c r="F635" s="2" t="s">
        <v>633</v>
      </c>
      <c r="H635" s="2">
        <f>'Справка 6'!I37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>
        <f t="shared" si="41"/>
        <v>42916</v>
      </c>
      <c r="D636" s="2" t="s">
        <v>636</v>
      </c>
      <c r="E636" s="11">
        <v>6</v>
      </c>
      <c r="F636" s="2" t="s">
        <v>635</v>
      </c>
      <c r="H636" s="2">
        <f>'Справка 6'!I38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>
        <f t="shared" si="41"/>
        <v>42916</v>
      </c>
      <c r="D637" s="2" t="s">
        <v>637</v>
      </c>
      <c r="E637" s="11">
        <v>6</v>
      </c>
      <c r="F637" s="2" t="s">
        <v>599</v>
      </c>
      <c r="H637" s="2">
        <f>'Справка 6'!I39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>
        <f t="shared" si="41"/>
        <v>42916</v>
      </c>
      <c r="D638" s="2" t="s">
        <v>639</v>
      </c>
      <c r="E638" s="11">
        <v>6</v>
      </c>
      <c r="F638" s="2" t="s">
        <v>621</v>
      </c>
      <c r="H638" s="2">
        <f>'Справка 6'!I40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>
        <f t="shared" si="41"/>
        <v>42916</v>
      </c>
      <c r="D639" s="2" t="s">
        <v>642</v>
      </c>
      <c r="E639" s="11">
        <v>6</v>
      </c>
      <c r="F639" s="2" t="s">
        <v>641</v>
      </c>
      <c r="H639" s="2">
        <f>'Справка 6'!I41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>
        <f t="shared" si="41"/>
        <v>42916</v>
      </c>
      <c r="D640" s="2" t="s">
        <v>644</v>
      </c>
      <c r="E640" s="11">
        <v>6</v>
      </c>
      <c r="F640" s="2" t="s">
        <v>643</v>
      </c>
      <c r="H640" s="2">
        <f>'Справка 6'!I42</f>
        <v>0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>
        <f t="shared" si="41"/>
        <v>42916</v>
      </c>
      <c r="D641" s="2" t="s">
        <v>579</v>
      </c>
      <c r="E641" s="11">
        <v>7</v>
      </c>
      <c r="F641" s="2" t="s">
        <v>578</v>
      </c>
      <c r="H641" s="2">
        <f>'Справка 6'!J11</f>
        <v>3753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>
        <f t="shared" si="41"/>
        <v>42916</v>
      </c>
      <c r="D642" s="2" t="s">
        <v>582</v>
      </c>
      <c r="E642" s="11">
        <v>7</v>
      </c>
      <c r="F642" s="2" t="s">
        <v>581</v>
      </c>
      <c r="H642" s="2">
        <f>'Справка 6'!J12</f>
        <v>2780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>
        <f t="shared" si="41"/>
        <v>42916</v>
      </c>
      <c r="D643" s="2" t="s">
        <v>585</v>
      </c>
      <c r="E643" s="11">
        <v>7</v>
      </c>
      <c r="F643" s="2" t="s">
        <v>584</v>
      </c>
      <c r="H643" s="2">
        <f>'Справка 6'!J13</f>
        <v>199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>
        <f t="shared" si="41"/>
        <v>42916</v>
      </c>
      <c r="D644" s="2" t="s">
        <v>588</v>
      </c>
      <c r="E644" s="11">
        <v>7</v>
      </c>
      <c r="F644" s="2" t="s">
        <v>587</v>
      </c>
      <c r="H644" s="2">
        <f>'Справка 6'!J14</f>
        <v>283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>
        <f t="shared" si="41"/>
        <v>42916</v>
      </c>
      <c r="D645" s="2" t="s">
        <v>591</v>
      </c>
      <c r="E645" s="11">
        <v>7</v>
      </c>
      <c r="F645" s="2" t="s">
        <v>590</v>
      </c>
      <c r="H645" s="2">
        <f>'Справка 6'!J15</f>
        <v>70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>
        <f t="shared" si="41"/>
        <v>42916</v>
      </c>
      <c r="D646" s="2" t="s">
        <v>594</v>
      </c>
      <c r="E646" s="11">
        <v>7</v>
      </c>
      <c r="F646" s="2" t="s">
        <v>593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>
        <f t="shared" si="41"/>
        <v>42916</v>
      </c>
      <c r="D647" s="2" t="s">
        <v>597</v>
      </c>
      <c r="E647" s="11">
        <v>7</v>
      </c>
      <c r="F647" s="2" t="s">
        <v>596</v>
      </c>
      <c r="H647" s="2">
        <f>'Справка 6'!J17</f>
        <v>219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>
        <f t="shared" si="41"/>
        <v>42916</v>
      </c>
      <c r="D648" s="2" t="s">
        <v>600</v>
      </c>
      <c r="E648" s="11">
        <v>7</v>
      </c>
      <c r="F648" s="2" t="s">
        <v>599</v>
      </c>
      <c r="H648" s="2">
        <f>'Справка 6'!J18</f>
        <v>268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>
        <f t="shared" si="41"/>
        <v>42916</v>
      </c>
      <c r="D649" s="2" t="s">
        <v>602</v>
      </c>
      <c r="E649" s="11">
        <v>7</v>
      </c>
      <c r="F649" s="2" t="s">
        <v>576</v>
      </c>
      <c r="H649" s="2">
        <f>'Справка 6'!J19</f>
        <v>7572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>
        <f t="shared" si="41"/>
        <v>42916</v>
      </c>
      <c r="D650" s="2" t="s">
        <v>605</v>
      </c>
      <c r="E650" s="11">
        <v>7</v>
      </c>
      <c r="F650" s="2" t="s">
        <v>604</v>
      </c>
      <c r="H650" s="2">
        <f>'Справка 6'!J20</f>
        <v>14979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>
        <f t="shared" si="41"/>
        <v>42916</v>
      </c>
      <c r="D651" s="2" t="s">
        <v>608</v>
      </c>
      <c r="E651" s="11">
        <v>7</v>
      </c>
      <c r="F651" s="2" t="s">
        <v>607</v>
      </c>
      <c r="H651" s="2">
        <f>'Справка 6'!J21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>
        <f t="shared" si="41"/>
        <v>42916</v>
      </c>
      <c r="D652" s="2" t="s">
        <v>612</v>
      </c>
      <c r="E652" s="11">
        <v>7</v>
      </c>
      <c r="F652" s="2" t="s">
        <v>611</v>
      </c>
      <c r="H652" s="2">
        <f>'Справка 6'!J23</f>
        <v>143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>
        <f aca="true" t="shared" si="44" ref="C653:C716">endDate</f>
        <v>42916</v>
      </c>
      <c r="D653" s="2" t="s">
        <v>614</v>
      </c>
      <c r="E653" s="11">
        <v>7</v>
      </c>
      <c r="F653" s="2" t="s">
        <v>613</v>
      </c>
      <c r="H653" s="2">
        <f>'Справка 6'!J24</f>
        <v>96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>
        <f t="shared" si="44"/>
        <v>42916</v>
      </c>
      <c r="D654" s="2" t="s">
        <v>616</v>
      </c>
      <c r="E654" s="11">
        <v>7</v>
      </c>
      <c r="F654" s="2" t="s">
        <v>615</v>
      </c>
      <c r="H654" s="2">
        <f>'Справка 6'!J25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>
        <f t="shared" si="44"/>
        <v>42916</v>
      </c>
      <c r="D655" s="2" t="s">
        <v>617</v>
      </c>
      <c r="E655" s="11">
        <v>7</v>
      </c>
      <c r="F655" s="2" t="s">
        <v>599</v>
      </c>
      <c r="H655" s="2">
        <f>'Справка 6'!J26</f>
        <v>244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>
        <f t="shared" si="44"/>
        <v>42916</v>
      </c>
      <c r="D656" s="2" t="s">
        <v>619</v>
      </c>
      <c r="E656" s="11">
        <v>7</v>
      </c>
      <c r="F656" s="2" t="s">
        <v>952</v>
      </c>
      <c r="H656" s="2">
        <f>'Справка 6'!J27</f>
        <v>483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>
        <f t="shared" si="44"/>
        <v>42916</v>
      </c>
      <c r="D657" s="2" t="s">
        <v>623</v>
      </c>
      <c r="E657" s="11">
        <v>7</v>
      </c>
      <c r="F657" s="2" t="s">
        <v>622</v>
      </c>
      <c r="H657" s="2">
        <f>'Справка 6'!J29</f>
        <v>1571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>
        <f t="shared" si="44"/>
        <v>42916</v>
      </c>
      <c r="D658" s="2" t="s">
        <v>624</v>
      </c>
      <c r="E658" s="11">
        <v>7</v>
      </c>
      <c r="F658" s="2" t="s">
        <v>139</v>
      </c>
      <c r="H658" s="2">
        <f>'Справка 6'!J30</f>
        <v>1555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>
        <f t="shared" si="44"/>
        <v>42916</v>
      </c>
      <c r="D659" s="2" t="s">
        <v>625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>
        <f t="shared" si="44"/>
        <v>42916</v>
      </c>
      <c r="D660" s="2" t="s">
        <v>626</v>
      </c>
      <c r="E660" s="11">
        <v>7</v>
      </c>
      <c r="F660" s="2" t="s">
        <v>145</v>
      </c>
      <c r="H660" s="2">
        <f>'Справка 6'!J32</f>
        <v>7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>
        <f t="shared" si="44"/>
        <v>42916</v>
      </c>
      <c r="D661" s="2" t="s">
        <v>627</v>
      </c>
      <c r="E661" s="11">
        <v>7</v>
      </c>
      <c r="F661" s="2" t="s">
        <v>147</v>
      </c>
      <c r="H661" s="2">
        <f>'Справка 6'!J33</f>
        <v>9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>
        <f t="shared" si="44"/>
        <v>42916</v>
      </c>
      <c r="D662" s="2" t="s">
        <v>629</v>
      </c>
      <c r="E662" s="11">
        <v>7</v>
      </c>
      <c r="F662" s="2" t="s">
        <v>628</v>
      </c>
      <c r="H662" s="2">
        <f>'Справка 6'!J34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>
        <f t="shared" si="44"/>
        <v>42916</v>
      </c>
      <c r="D663" s="2" t="s">
        <v>630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>
        <f t="shared" si="44"/>
        <v>42916</v>
      </c>
      <c r="D664" s="2" t="s">
        <v>632</v>
      </c>
      <c r="E664" s="11">
        <v>7</v>
      </c>
      <c r="F664" s="2" t="s">
        <v>631</v>
      </c>
      <c r="H664" s="2">
        <f>'Справка 6'!J36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>
        <f t="shared" si="44"/>
        <v>42916</v>
      </c>
      <c r="D665" s="2" t="s">
        <v>634</v>
      </c>
      <c r="E665" s="11">
        <v>7</v>
      </c>
      <c r="F665" s="2" t="s">
        <v>633</v>
      </c>
      <c r="H665" s="2">
        <f>'Справка 6'!J37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>
        <f t="shared" si="44"/>
        <v>42916</v>
      </c>
      <c r="D666" s="2" t="s">
        <v>636</v>
      </c>
      <c r="E666" s="11">
        <v>7</v>
      </c>
      <c r="F666" s="2" t="s">
        <v>635</v>
      </c>
      <c r="H666" s="2">
        <f>'Справка 6'!J38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>
        <f t="shared" si="44"/>
        <v>42916</v>
      </c>
      <c r="D667" s="2" t="s">
        <v>637</v>
      </c>
      <c r="E667" s="11">
        <v>7</v>
      </c>
      <c r="F667" s="2" t="s">
        <v>599</v>
      </c>
      <c r="H667" s="2">
        <f>'Справка 6'!J39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>
        <f t="shared" si="44"/>
        <v>42916</v>
      </c>
      <c r="D668" s="2" t="s">
        <v>639</v>
      </c>
      <c r="E668" s="11">
        <v>7</v>
      </c>
      <c r="F668" s="2" t="s">
        <v>621</v>
      </c>
      <c r="H668" s="2">
        <f>'Справка 6'!J40</f>
        <v>1571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>
        <f t="shared" si="44"/>
        <v>42916</v>
      </c>
      <c r="D669" s="2" t="s">
        <v>642</v>
      </c>
      <c r="E669" s="11">
        <v>7</v>
      </c>
      <c r="F669" s="2" t="s">
        <v>641</v>
      </c>
      <c r="H669" s="2">
        <f>'Справка 6'!J41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>
        <f t="shared" si="44"/>
        <v>42916</v>
      </c>
      <c r="D670" s="2" t="s">
        <v>644</v>
      </c>
      <c r="E670" s="11">
        <v>7</v>
      </c>
      <c r="F670" s="2" t="s">
        <v>643</v>
      </c>
      <c r="H670" s="2">
        <f>'Справка 6'!J42</f>
        <v>24605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>
        <f t="shared" si="44"/>
        <v>42916</v>
      </c>
      <c r="D671" s="2" t="s">
        <v>579</v>
      </c>
      <c r="E671" s="11">
        <v>8</v>
      </c>
      <c r="F671" s="2" t="s">
        <v>578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>
        <f t="shared" si="44"/>
        <v>42916</v>
      </c>
      <c r="D672" s="2" t="s">
        <v>582</v>
      </c>
      <c r="E672" s="11">
        <v>8</v>
      </c>
      <c r="F672" s="2" t="s">
        <v>581</v>
      </c>
      <c r="H672" s="2">
        <f>'Справка 6'!K12</f>
        <v>285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>
        <f t="shared" si="44"/>
        <v>42916</v>
      </c>
      <c r="D673" s="2" t="s">
        <v>585</v>
      </c>
      <c r="E673" s="11">
        <v>8</v>
      </c>
      <c r="F673" s="2" t="s">
        <v>584</v>
      </c>
      <c r="H673" s="2">
        <f>'Справка 6'!K13</f>
        <v>199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>
        <f t="shared" si="44"/>
        <v>42916</v>
      </c>
      <c r="D674" s="2" t="s">
        <v>588</v>
      </c>
      <c r="E674" s="11">
        <v>8</v>
      </c>
      <c r="F674" s="2" t="s">
        <v>587</v>
      </c>
      <c r="H674" s="2">
        <f>'Справка 6'!K14</f>
        <v>236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>
        <f t="shared" si="44"/>
        <v>42916</v>
      </c>
      <c r="D675" s="2" t="s">
        <v>591</v>
      </c>
      <c r="E675" s="11">
        <v>8</v>
      </c>
      <c r="F675" s="2" t="s">
        <v>590</v>
      </c>
      <c r="H675" s="2">
        <f>'Справка 6'!K15</f>
        <v>70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>
        <f t="shared" si="44"/>
        <v>42916</v>
      </c>
      <c r="D676" s="2" t="s">
        <v>594</v>
      </c>
      <c r="E676" s="11">
        <v>8</v>
      </c>
      <c r="F676" s="2" t="s">
        <v>593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>
        <f t="shared" si="44"/>
        <v>42916</v>
      </c>
      <c r="D677" s="2" t="s">
        <v>597</v>
      </c>
      <c r="E677" s="11">
        <v>8</v>
      </c>
      <c r="F677" s="2" t="s">
        <v>596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>
        <f t="shared" si="44"/>
        <v>42916</v>
      </c>
      <c r="D678" s="2" t="s">
        <v>600</v>
      </c>
      <c r="E678" s="11">
        <v>8</v>
      </c>
      <c r="F678" s="2" t="s">
        <v>599</v>
      </c>
      <c r="H678" s="2">
        <f>'Справка 6'!K18</f>
        <v>205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>
        <f t="shared" si="44"/>
        <v>42916</v>
      </c>
      <c r="D679" s="2" t="s">
        <v>602</v>
      </c>
      <c r="E679" s="11">
        <v>8</v>
      </c>
      <c r="F679" s="2" t="s">
        <v>576</v>
      </c>
      <c r="H679" s="2">
        <f>'Справка 6'!K19</f>
        <v>995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>
        <f t="shared" si="44"/>
        <v>42916</v>
      </c>
      <c r="D680" s="2" t="s">
        <v>605</v>
      </c>
      <c r="E680" s="11">
        <v>8</v>
      </c>
      <c r="F680" s="2" t="s">
        <v>604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>
        <f t="shared" si="44"/>
        <v>42916</v>
      </c>
      <c r="D681" s="2" t="s">
        <v>608</v>
      </c>
      <c r="E681" s="11">
        <v>8</v>
      </c>
      <c r="F681" s="2" t="s">
        <v>607</v>
      </c>
      <c r="H681" s="2">
        <f>'Справка 6'!K21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>
        <f t="shared" si="44"/>
        <v>42916</v>
      </c>
      <c r="D682" s="2" t="s">
        <v>612</v>
      </c>
      <c r="E682" s="11">
        <v>8</v>
      </c>
      <c r="F682" s="2" t="s">
        <v>611</v>
      </c>
      <c r="H682" s="2">
        <f>'Справка 6'!K23</f>
        <v>61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>
        <f t="shared" si="44"/>
        <v>42916</v>
      </c>
      <c r="D683" s="2" t="s">
        <v>614</v>
      </c>
      <c r="E683" s="11">
        <v>8</v>
      </c>
      <c r="F683" s="2" t="s">
        <v>613</v>
      </c>
      <c r="H683" s="2">
        <f>'Справка 6'!K24</f>
        <v>94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>
        <f t="shared" si="44"/>
        <v>42916</v>
      </c>
      <c r="D684" s="2" t="s">
        <v>616</v>
      </c>
      <c r="E684" s="11">
        <v>8</v>
      </c>
      <c r="F684" s="2" t="s">
        <v>615</v>
      </c>
      <c r="H684" s="2">
        <f>'Справка 6'!K25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>
        <f t="shared" si="44"/>
        <v>42916</v>
      </c>
      <c r="D685" s="2" t="s">
        <v>617</v>
      </c>
      <c r="E685" s="11">
        <v>8</v>
      </c>
      <c r="F685" s="2" t="s">
        <v>599</v>
      </c>
      <c r="H685" s="2">
        <f>'Справка 6'!K26</f>
        <v>239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>
        <f t="shared" si="44"/>
        <v>42916</v>
      </c>
      <c r="D686" s="2" t="s">
        <v>619</v>
      </c>
      <c r="E686" s="11">
        <v>8</v>
      </c>
      <c r="F686" s="2" t="s">
        <v>952</v>
      </c>
      <c r="H686" s="2">
        <f>'Справка 6'!K27</f>
        <v>394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>
        <f t="shared" si="44"/>
        <v>42916</v>
      </c>
      <c r="D687" s="2" t="s">
        <v>623</v>
      </c>
      <c r="E687" s="11">
        <v>8</v>
      </c>
      <c r="F687" s="2" t="s">
        <v>622</v>
      </c>
      <c r="H687" s="2">
        <f>'Справка 6'!K29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>
        <f t="shared" si="44"/>
        <v>42916</v>
      </c>
      <c r="D688" s="2" t="s">
        <v>624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>
        <f t="shared" si="44"/>
        <v>42916</v>
      </c>
      <c r="D689" s="2" t="s">
        <v>625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>
        <f t="shared" si="44"/>
        <v>42916</v>
      </c>
      <c r="D690" s="2" t="s">
        <v>626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>
        <f t="shared" si="44"/>
        <v>42916</v>
      </c>
      <c r="D691" s="2" t="s">
        <v>627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>
        <f t="shared" si="44"/>
        <v>42916</v>
      </c>
      <c r="D692" s="2" t="s">
        <v>629</v>
      </c>
      <c r="E692" s="11">
        <v>8</v>
      </c>
      <c r="F692" s="2" t="s">
        <v>628</v>
      </c>
      <c r="H692" s="2">
        <f>'Справка 6'!K34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>
        <f t="shared" si="44"/>
        <v>42916</v>
      </c>
      <c r="D693" s="2" t="s">
        <v>630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>
        <f t="shared" si="44"/>
        <v>42916</v>
      </c>
      <c r="D694" s="2" t="s">
        <v>632</v>
      </c>
      <c r="E694" s="11">
        <v>8</v>
      </c>
      <c r="F694" s="2" t="s">
        <v>631</v>
      </c>
      <c r="H694" s="2">
        <f>'Справка 6'!K36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>
        <f t="shared" si="44"/>
        <v>42916</v>
      </c>
      <c r="D695" s="2" t="s">
        <v>634</v>
      </c>
      <c r="E695" s="11">
        <v>8</v>
      </c>
      <c r="F695" s="2" t="s">
        <v>633</v>
      </c>
      <c r="H695" s="2">
        <f>'Справка 6'!K37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>
        <f t="shared" si="44"/>
        <v>42916</v>
      </c>
      <c r="D696" s="2" t="s">
        <v>636</v>
      </c>
      <c r="E696" s="11">
        <v>8</v>
      </c>
      <c r="F696" s="2" t="s">
        <v>635</v>
      </c>
      <c r="H696" s="2">
        <f>'Справка 6'!K38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>
        <f t="shared" si="44"/>
        <v>42916</v>
      </c>
      <c r="D697" s="2" t="s">
        <v>637</v>
      </c>
      <c r="E697" s="11">
        <v>8</v>
      </c>
      <c r="F697" s="2" t="s">
        <v>599</v>
      </c>
      <c r="H697" s="2">
        <f>'Справка 6'!K39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>
        <f t="shared" si="44"/>
        <v>42916</v>
      </c>
      <c r="D698" s="2" t="s">
        <v>639</v>
      </c>
      <c r="E698" s="11">
        <v>8</v>
      </c>
      <c r="F698" s="2" t="s">
        <v>621</v>
      </c>
      <c r="H698" s="2">
        <f>'Справка 6'!K40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>
        <f t="shared" si="44"/>
        <v>42916</v>
      </c>
      <c r="D699" s="2" t="s">
        <v>642</v>
      </c>
      <c r="E699" s="11">
        <v>8</v>
      </c>
      <c r="F699" s="2" t="s">
        <v>641</v>
      </c>
      <c r="H699" s="2">
        <f>'Справка 6'!K41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>
        <f t="shared" si="44"/>
        <v>42916</v>
      </c>
      <c r="D700" s="2" t="s">
        <v>644</v>
      </c>
      <c r="E700" s="11">
        <v>8</v>
      </c>
      <c r="F700" s="2" t="s">
        <v>643</v>
      </c>
      <c r="H700" s="2">
        <f>'Справка 6'!K42</f>
        <v>1389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>
        <f t="shared" si="44"/>
        <v>42916</v>
      </c>
      <c r="D701" s="2" t="s">
        <v>579</v>
      </c>
      <c r="E701" s="11">
        <v>9</v>
      </c>
      <c r="F701" s="2" t="s">
        <v>578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>
        <f t="shared" si="44"/>
        <v>42916</v>
      </c>
      <c r="D702" s="2" t="s">
        <v>582</v>
      </c>
      <c r="E702" s="11">
        <v>9</v>
      </c>
      <c r="F702" s="2" t="s">
        <v>581</v>
      </c>
      <c r="H702" s="2">
        <f>'Справка 6'!L12</f>
        <v>20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>
        <f t="shared" si="44"/>
        <v>42916</v>
      </c>
      <c r="D703" s="2" t="s">
        <v>585</v>
      </c>
      <c r="E703" s="11">
        <v>9</v>
      </c>
      <c r="F703" s="2" t="s">
        <v>584</v>
      </c>
      <c r="H703" s="2">
        <f>'Справка 6'!L13</f>
        <v>0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>
        <f t="shared" si="44"/>
        <v>42916</v>
      </c>
      <c r="D704" s="2" t="s">
        <v>588</v>
      </c>
      <c r="E704" s="11">
        <v>9</v>
      </c>
      <c r="F704" s="2" t="s">
        <v>587</v>
      </c>
      <c r="H704" s="2">
        <f>'Справка 6'!L14</f>
        <v>4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>
        <f t="shared" si="44"/>
        <v>42916</v>
      </c>
      <c r="D705" s="2" t="s">
        <v>591</v>
      </c>
      <c r="E705" s="11">
        <v>9</v>
      </c>
      <c r="F705" s="2" t="s">
        <v>590</v>
      </c>
      <c r="H705" s="2">
        <f>'Справка 6'!L15</f>
        <v>0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>
        <f t="shared" si="44"/>
        <v>42916</v>
      </c>
      <c r="D706" s="2" t="s">
        <v>594</v>
      </c>
      <c r="E706" s="11">
        <v>9</v>
      </c>
      <c r="F706" s="2" t="s">
        <v>593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>
        <f t="shared" si="44"/>
        <v>42916</v>
      </c>
      <c r="D707" s="2" t="s">
        <v>597</v>
      </c>
      <c r="E707" s="11">
        <v>9</v>
      </c>
      <c r="F707" s="2" t="s">
        <v>596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>
        <f t="shared" si="44"/>
        <v>42916</v>
      </c>
      <c r="D708" s="2" t="s">
        <v>600</v>
      </c>
      <c r="E708" s="11">
        <v>9</v>
      </c>
      <c r="F708" s="2" t="s">
        <v>599</v>
      </c>
      <c r="H708" s="2">
        <f>'Справка 6'!L18</f>
        <v>7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>
        <f t="shared" si="44"/>
        <v>42916</v>
      </c>
      <c r="D709" s="2" t="s">
        <v>602</v>
      </c>
      <c r="E709" s="11">
        <v>9</v>
      </c>
      <c r="F709" s="2" t="s">
        <v>576</v>
      </c>
      <c r="H709" s="2">
        <f>'Справка 6'!L19</f>
        <v>31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>
        <f t="shared" si="44"/>
        <v>42916</v>
      </c>
      <c r="D710" s="2" t="s">
        <v>605</v>
      </c>
      <c r="E710" s="11">
        <v>9</v>
      </c>
      <c r="F710" s="2" t="s">
        <v>604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>
        <f t="shared" si="44"/>
        <v>42916</v>
      </c>
      <c r="D711" s="2" t="s">
        <v>608</v>
      </c>
      <c r="E711" s="11">
        <v>9</v>
      </c>
      <c r="F711" s="2" t="s">
        <v>607</v>
      </c>
      <c r="H711" s="2">
        <f>'Справка 6'!L21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>
        <f t="shared" si="44"/>
        <v>42916</v>
      </c>
      <c r="D712" s="2" t="s">
        <v>612</v>
      </c>
      <c r="E712" s="11">
        <v>9</v>
      </c>
      <c r="F712" s="2" t="s">
        <v>611</v>
      </c>
      <c r="H712" s="2">
        <f>'Справка 6'!L23</f>
        <v>15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>
        <f t="shared" si="44"/>
        <v>42916</v>
      </c>
      <c r="D713" s="2" t="s">
        <v>614</v>
      </c>
      <c r="E713" s="11">
        <v>9</v>
      </c>
      <c r="F713" s="2" t="s">
        <v>613</v>
      </c>
      <c r="H713" s="2">
        <f>'Справка 6'!L24</f>
        <v>1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>
        <f t="shared" si="44"/>
        <v>42916</v>
      </c>
      <c r="D714" s="2" t="s">
        <v>616</v>
      </c>
      <c r="E714" s="11">
        <v>9</v>
      </c>
      <c r="F714" s="2" t="s">
        <v>615</v>
      </c>
      <c r="H714" s="2">
        <f>'Справка 6'!L25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>
        <f t="shared" si="44"/>
        <v>42916</v>
      </c>
      <c r="D715" s="2" t="s">
        <v>617</v>
      </c>
      <c r="E715" s="11">
        <v>9</v>
      </c>
      <c r="F715" s="2" t="s">
        <v>599</v>
      </c>
      <c r="H715" s="2">
        <f>'Справка 6'!L26</f>
        <v>2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>
        <f t="shared" si="44"/>
        <v>42916</v>
      </c>
      <c r="D716" s="2" t="s">
        <v>619</v>
      </c>
      <c r="E716" s="11">
        <v>9</v>
      </c>
      <c r="F716" s="2" t="s">
        <v>952</v>
      </c>
      <c r="H716" s="2">
        <f>'Справка 6'!L27</f>
        <v>18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>
        <f aca="true" t="shared" si="47" ref="C717:C780">endDate</f>
        <v>42916</v>
      </c>
      <c r="D717" s="2" t="s">
        <v>623</v>
      </c>
      <c r="E717" s="11">
        <v>9</v>
      </c>
      <c r="F717" s="2" t="s">
        <v>622</v>
      </c>
      <c r="H717" s="2">
        <f>'Справка 6'!L29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>
        <f t="shared" si="47"/>
        <v>42916</v>
      </c>
      <c r="D718" s="2" t="s">
        <v>624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>
        <f t="shared" si="47"/>
        <v>42916</v>
      </c>
      <c r="D719" s="2" t="s">
        <v>625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>
        <f t="shared" si="47"/>
        <v>42916</v>
      </c>
      <c r="D720" s="2" t="s">
        <v>626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>
        <f t="shared" si="47"/>
        <v>42916</v>
      </c>
      <c r="D721" s="2" t="s">
        <v>627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>
        <f t="shared" si="47"/>
        <v>42916</v>
      </c>
      <c r="D722" s="2" t="s">
        <v>629</v>
      </c>
      <c r="E722" s="11">
        <v>9</v>
      </c>
      <c r="F722" s="2" t="s">
        <v>628</v>
      </c>
      <c r="H722" s="2">
        <f>'Справка 6'!L34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>
        <f t="shared" si="47"/>
        <v>42916</v>
      </c>
      <c r="D723" s="2" t="s">
        <v>630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>
        <f t="shared" si="47"/>
        <v>42916</v>
      </c>
      <c r="D724" s="2" t="s">
        <v>632</v>
      </c>
      <c r="E724" s="11">
        <v>9</v>
      </c>
      <c r="F724" s="2" t="s">
        <v>631</v>
      </c>
      <c r="H724" s="2">
        <f>'Справка 6'!L36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>
        <f t="shared" si="47"/>
        <v>42916</v>
      </c>
      <c r="D725" s="2" t="s">
        <v>634</v>
      </c>
      <c r="E725" s="11">
        <v>9</v>
      </c>
      <c r="F725" s="2" t="s">
        <v>633</v>
      </c>
      <c r="H725" s="2">
        <f>'Справка 6'!L37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>
        <f t="shared" si="47"/>
        <v>42916</v>
      </c>
      <c r="D726" s="2" t="s">
        <v>636</v>
      </c>
      <c r="E726" s="11">
        <v>9</v>
      </c>
      <c r="F726" s="2" t="s">
        <v>635</v>
      </c>
      <c r="H726" s="2">
        <f>'Справка 6'!L38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>
        <f t="shared" si="47"/>
        <v>42916</v>
      </c>
      <c r="D727" s="2" t="s">
        <v>637</v>
      </c>
      <c r="E727" s="11">
        <v>9</v>
      </c>
      <c r="F727" s="2" t="s">
        <v>599</v>
      </c>
      <c r="H727" s="2">
        <f>'Справка 6'!L39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>
        <f t="shared" si="47"/>
        <v>42916</v>
      </c>
      <c r="D728" s="2" t="s">
        <v>639</v>
      </c>
      <c r="E728" s="11">
        <v>9</v>
      </c>
      <c r="F728" s="2" t="s">
        <v>621</v>
      </c>
      <c r="H728" s="2">
        <f>'Справка 6'!L40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>
        <f t="shared" si="47"/>
        <v>42916</v>
      </c>
      <c r="D729" s="2" t="s">
        <v>642</v>
      </c>
      <c r="E729" s="11">
        <v>9</v>
      </c>
      <c r="F729" s="2" t="s">
        <v>641</v>
      </c>
      <c r="H729" s="2">
        <f>'Справка 6'!L41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>
        <f t="shared" si="47"/>
        <v>42916</v>
      </c>
      <c r="D730" s="2" t="s">
        <v>644</v>
      </c>
      <c r="E730" s="11">
        <v>9</v>
      </c>
      <c r="F730" s="2" t="s">
        <v>643</v>
      </c>
      <c r="H730" s="2">
        <f>'Справка 6'!L42</f>
        <v>49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>
        <f t="shared" si="47"/>
        <v>42916</v>
      </c>
      <c r="D731" s="2" t="s">
        <v>579</v>
      </c>
      <c r="E731" s="11">
        <v>10</v>
      </c>
      <c r="F731" s="2" t="s">
        <v>578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>
        <f t="shared" si="47"/>
        <v>42916</v>
      </c>
      <c r="D732" s="2" t="s">
        <v>582</v>
      </c>
      <c r="E732" s="11">
        <v>10</v>
      </c>
      <c r="F732" s="2" t="s">
        <v>581</v>
      </c>
      <c r="H732" s="2">
        <f>'Справка 6'!M12</f>
        <v>7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>
        <f t="shared" si="47"/>
        <v>42916</v>
      </c>
      <c r="D733" s="2" t="s">
        <v>585</v>
      </c>
      <c r="E733" s="11">
        <v>10</v>
      </c>
      <c r="F733" s="2" t="s">
        <v>584</v>
      </c>
      <c r="H733" s="2">
        <f>'Справка 6'!M13</f>
        <v>2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>
        <f t="shared" si="47"/>
        <v>42916</v>
      </c>
      <c r="D734" s="2" t="s">
        <v>588</v>
      </c>
      <c r="E734" s="11">
        <v>10</v>
      </c>
      <c r="F734" s="2" t="s">
        <v>587</v>
      </c>
      <c r="H734" s="2">
        <f>'Справка 6'!M14</f>
        <v>0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>
        <f t="shared" si="47"/>
        <v>42916</v>
      </c>
      <c r="D735" s="2" t="s">
        <v>591</v>
      </c>
      <c r="E735" s="11">
        <v>10</v>
      </c>
      <c r="F735" s="2" t="s">
        <v>590</v>
      </c>
      <c r="H735" s="2">
        <f>'Справка 6'!M15</f>
        <v>0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>
        <f t="shared" si="47"/>
        <v>42916</v>
      </c>
      <c r="D736" s="2" t="s">
        <v>594</v>
      </c>
      <c r="E736" s="11">
        <v>10</v>
      </c>
      <c r="F736" s="2" t="s">
        <v>593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>
        <f t="shared" si="47"/>
        <v>42916</v>
      </c>
      <c r="D737" s="2" t="s">
        <v>597</v>
      </c>
      <c r="E737" s="11">
        <v>10</v>
      </c>
      <c r="F737" s="2" t="s">
        <v>596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>
        <f t="shared" si="47"/>
        <v>42916</v>
      </c>
      <c r="D738" s="2" t="s">
        <v>600</v>
      </c>
      <c r="E738" s="11">
        <v>10</v>
      </c>
      <c r="F738" s="2" t="s">
        <v>599</v>
      </c>
      <c r="H738" s="2">
        <f>'Справка 6'!M18</f>
        <v>0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>
        <f t="shared" si="47"/>
        <v>42916</v>
      </c>
      <c r="D739" s="2" t="s">
        <v>602</v>
      </c>
      <c r="E739" s="11">
        <v>10</v>
      </c>
      <c r="F739" s="2" t="s">
        <v>576</v>
      </c>
      <c r="H739" s="2">
        <f>'Справка 6'!M19</f>
        <v>9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>
        <f t="shared" si="47"/>
        <v>42916</v>
      </c>
      <c r="D740" s="2" t="s">
        <v>605</v>
      </c>
      <c r="E740" s="11">
        <v>10</v>
      </c>
      <c r="F740" s="2" t="s">
        <v>604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>
        <f t="shared" si="47"/>
        <v>42916</v>
      </c>
      <c r="D741" s="2" t="s">
        <v>608</v>
      </c>
      <c r="E741" s="11">
        <v>10</v>
      </c>
      <c r="F741" s="2" t="s">
        <v>607</v>
      </c>
      <c r="H741" s="2">
        <f>'Справка 6'!M21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>
        <f t="shared" si="47"/>
        <v>42916</v>
      </c>
      <c r="D742" s="2" t="s">
        <v>612</v>
      </c>
      <c r="E742" s="11">
        <v>10</v>
      </c>
      <c r="F742" s="2" t="s">
        <v>611</v>
      </c>
      <c r="H742" s="2">
        <f>'Справка 6'!M23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>
        <f t="shared" si="47"/>
        <v>42916</v>
      </c>
      <c r="D743" s="2" t="s">
        <v>614</v>
      </c>
      <c r="E743" s="11">
        <v>10</v>
      </c>
      <c r="F743" s="2" t="s">
        <v>613</v>
      </c>
      <c r="H743" s="2">
        <f>'Справка 6'!M24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>
        <f t="shared" si="47"/>
        <v>42916</v>
      </c>
      <c r="D744" s="2" t="s">
        <v>616</v>
      </c>
      <c r="E744" s="11">
        <v>10</v>
      </c>
      <c r="F744" s="2" t="s">
        <v>615</v>
      </c>
      <c r="H744" s="2">
        <f>'Справка 6'!M25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>
        <f t="shared" si="47"/>
        <v>42916</v>
      </c>
      <c r="D745" s="2" t="s">
        <v>617</v>
      </c>
      <c r="E745" s="11">
        <v>10</v>
      </c>
      <c r="F745" s="2" t="s">
        <v>599</v>
      </c>
      <c r="H745" s="2">
        <f>'Справка 6'!M26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>
        <f t="shared" si="47"/>
        <v>42916</v>
      </c>
      <c r="D746" s="2" t="s">
        <v>619</v>
      </c>
      <c r="E746" s="11">
        <v>10</v>
      </c>
      <c r="F746" s="2" t="s">
        <v>952</v>
      </c>
      <c r="H746" s="2">
        <f>'Справка 6'!M27</f>
        <v>0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>
        <f t="shared" si="47"/>
        <v>42916</v>
      </c>
      <c r="D747" s="2" t="s">
        <v>623</v>
      </c>
      <c r="E747" s="11">
        <v>10</v>
      </c>
      <c r="F747" s="2" t="s">
        <v>622</v>
      </c>
      <c r="H747" s="2">
        <f>'Справка 6'!M29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>
        <f t="shared" si="47"/>
        <v>42916</v>
      </c>
      <c r="D748" s="2" t="s">
        <v>624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>
        <f t="shared" si="47"/>
        <v>42916</v>
      </c>
      <c r="D749" s="2" t="s">
        <v>625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>
        <f t="shared" si="47"/>
        <v>42916</v>
      </c>
      <c r="D750" s="2" t="s">
        <v>626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>
        <f t="shared" si="47"/>
        <v>42916</v>
      </c>
      <c r="D751" s="2" t="s">
        <v>627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>
        <f t="shared" si="47"/>
        <v>42916</v>
      </c>
      <c r="D752" s="2" t="s">
        <v>629</v>
      </c>
      <c r="E752" s="11">
        <v>10</v>
      </c>
      <c r="F752" s="2" t="s">
        <v>628</v>
      </c>
      <c r="H752" s="2">
        <f>'Справка 6'!M34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>
        <f t="shared" si="47"/>
        <v>42916</v>
      </c>
      <c r="D753" s="2" t="s">
        <v>630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>
        <f t="shared" si="47"/>
        <v>42916</v>
      </c>
      <c r="D754" s="2" t="s">
        <v>632</v>
      </c>
      <c r="E754" s="11">
        <v>10</v>
      </c>
      <c r="F754" s="2" t="s">
        <v>631</v>
      </c>
      <c r="H754" s="2">
        <f>'Справка 6'!M36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>
        <f t="shared" si="47"/>
        <v>42916</v>
      </c>
      <c r="D755" s="2" t="s">
        <v>634</v>
      </c>
      <c r="E755" s="11">
        <v>10</v>
      </c>
      <c r="F755" s="2" t="s">
        <v>633</v>
      </c>
      <c r="H755" s="2">
        <f>'Справка 6'!M37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>
        <f t="shared" si="47"/>
        <v>42916</v>
      </c>
      <c r="D756" s="2" t="s">
        <v>636</v>
      </c>
      <c r="E756" s="11">
        <v>10</v>
      </c>
      <c r="F756" s="2" t="s">
        <v>635</v>
      </c>
      <c r="H756" s="2">
        <f>'Справка 6'!M38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>
        <f t="shared" si="47"/>
        <v>42916</v>
      </c>
      <c r="D757" s="2" t="s">
        <v>637</v>
      </c>
      <c r="E757" s="11">
        <v>10</v>
      </c>
      <c r="F757" s="2" t="s">
        <v>599</v>
      </c>
      <c r="H757" s="2">
        <f>'Справка 6'!M39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>
        <f t="shared" si="47"/>
        <v>42916</v>
      </c>
      <c r="D758" s="2" t="s">
        <v>639</v>
      </c>
      <c r="E758" s="11">
        <v>10</v>
      </c>
      <c r="F758" s="2" t="s">
        <v>621</v>
      </c>
      <c r="H758" s="2">
        <f>'Справка 6'!M40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>
        <f t="shared" si="47"/>
        <v>42916</v>
      </c>
      <c r="D759" s="2" t="s">
        <v>642</v>
      </c>
      <c r="E759" s="11">
        <v>10</v>
      </c>
      <c r="F759" s="2" t="s">
        <v>641</v>
      </c>
      <c r="H759" s="2">
        <f>'Справка 6'!M41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>
        <f t="shared" si="47"/>
        <v>42916</v>
      </c>
      <c r="D760" s="2" t="s">
        <v>644</v>
      </c>
      <c r="E760" s="11">
        <v>10</v>
      </c>
      <c r="F760" s="2" t="s">
        <v>643</v>
      </c>
      <c r="H760" s="2">
        <f>'Справка 6'!M42</f>
        <v>9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>
        <f t="shared" si="47"/>
        <v>42916</v>
      </c>
      <c r="D761" s="2" t="s">
        <v>579</v>
      </c>
      <c r="E761" s="11">
        <v>11</v>
      </c>
      <c r="F761" s="2" t="s">
        <v>578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>
        <f t="shared" si="47"/>
        <v>42916</v>
      </c>
      <c r="D762" s="2" t="s">
        <v>582</v>
      </c>
      <c r="E762" s="11">
        <v>11</v>
      </c>
      <c r="F762" s="2" t="s">
        <v>581</v>
      </c>
      <c r="H762" s="2">
        <f>'Справка 6'!N12</f>
        <v>298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>
        <f t="shared" si="47"/>
        <v>42916</v>
      </c>
      <c r="D763" s="2" t="s">
        <v>585</v>
      </c>
      <c r="E763" s="11">
        <v>11</v>
      </c>
      <c r="F763" s="2" t="s">
        <v>584</v>
      </c>
      <c r="H763" s="2">
        <f>'Справка 6'!N13</f>
        <v>197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>
        <f t="shared" si="47"/>
        <v>42916</v>
      </c>
      <c r="D764" s="2" t="s">
        <v>588</v>
      </c>
      <c r="E764" s="11">
        <v>11</v>
      </c>
      <c r="F764" s="2" t="s">
        <v>587</v>
      </c>
      <c r="H764" s="2">
        <f>'Справка 6'!N14</f>
        <v>240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>
        <f t="shared" si="47"/>
        <v>42916</v>
      </c>
      <c r="D765" s="2" t="s">
        <v>591</v>
      </c>
      <c r="E765" s="11">
        <v>11</v>
      </c>
      <c r="F765" s="2" t="s">
        <v>590</v>
      </c>
      <c r="H765" s="2">
        <f>'Справка 6'!N15</f>
        <v>70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>
        <f t="shared" si="47"/>
        <v>42916</v>
      </c>
      <c r="D766" s="2" t="s">
        <v>594</v>
      </c>
      <c r="E766" s="11">
        <v>11</v>
      </c>
      <c r="F766" s="2" t="s">
        <v>593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>
        <f t="shared" si="47"/>
        <v>42916</v>
      </c>
      <c r="D767" s="2" t="s">
        <v>597</v>
      </c>
      <c r="E767" s="11">
        <v>11</v>
      </c>
      <c r="F767" s="2" t="s">
        <v>596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>
        <f t="shared" si="47"/>
        <v>42916</v>
      </c>
      <c r="D768" s="2" t="s">
        <v>600</v>
      </c>
      <c r="E768" s="11">
        <v>11</v>
      </c>
      <c r="F768" s="2" t="s">
        <v>599</v>
      </c>
      <c r="H768" s="2">
        <f>'Справка 6'!N18</f>
        <v>212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>
        <f t="shared" si="47"/>
        <v>42916</v>
      </c>
      <c r="D769" s="2" t="s">
        <v>602</v>
      </c>
      <c r="E769" s="11">
        <v>11</v>
      </c>
      <c r="F769" s="2" t="s">
        <v>576</v>
      </c>
      <c r="H769" s="2">
        <f>'Справка 6'!N19</f>
        <v>1017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>
        <f t="shared" si="47"/>
        <v>42916</v>
      </c>
      <c r="D770" s="2" t="s">
        <v>605</v>
      </c>
      <c r="E770" s="11">
        <v>11</v>
      </c>
      <c r="F770" s="2" t="s">
        <v>604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>
        <f t="shared" si="47"/>
        <v>42916</v>
      </c>
      <c r="D771" s="2" t="s">
        <v>608</v>
      </c>
      <c r="E771" s="11">
        <v>11</v>
      </c>
      <c r="F771" s="2" t="s">
        <v>607</v>
      </c>
      <c r="H771" s="2">
        <f>'Справка 6'!N21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>
        <f t="shared" si="47"/>
        <v>42916</v>
      </c>
      <c r="D772" s="2" t="s">
        <v>612</v>
      </c>
      <c r="E772" s="11">
        <v>11</v>
      </c>
      <c r="F772" s="2" t="s">
        <v>611</v>
      </c>
      <c r="H772" s="2">
        <f>'Справка 6'!N23</f>
        <v>76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>
        <f t="shared" si="47"/>
        <v>42916</v>
      </c>
      <c r="D773" s="2" t="s">
        <v>614</v>
      </c>
      <c r="E773" s="11">
        <v>11</v>
      </c>
      <c r="F773" s="2" t="s">
        <v>613</v>
      </c>
      <c r="H773" s="2">
        <f>'Справка 6'!N24</f>
        <v>95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>
        <f t="shared" si="47"/>
        <v>42916</v>
      </c>
      <c r="D774" s="2" t="s">
        <v>616</v>
      </c>
      <c r="E774" s="11">
        <v>11</v>
      </c>
      <c r="F774" s="2" t="s">
        <v>615</v>
      </c>
      <c r="H774" s="2">
        <f>'Справка 6'!N25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>
        <f t="shared" si="47"/>
        <v>42916</v>
      </c>
      <c r="D775" s="2" t="s">
        <v>617</v>
      </c>
      <c r="E775" s="11">
        <v>11</v>
      </c>
      <c r="F775" s="2" t="s">
        <v>599</v>
      </c>
      <c r="H775" s="2">
        <f>'Справка 6'!N26</f>
        <v>241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>
        <f t="shared" si="47"/>
        <v>42916</v>
      </c>
      <c r="D776" s="2" t="s">
        <v>619</v>
      </c>
      <c r="E776" s="11">
        <v>11</v>
      </c>
      <c r="F776" s="2" t="s">
        <v>952</v>
      </c>
      <c r="H776" s="2">
        <f>'Справка 6'!N27</f>
        <v>412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>
        <f t="shared" si="47"/>
        <v>42916</v>
      </c>
      <c r="D777" s="2" t="s">
        <v>623</v>
      </c>
      <c r="E777" s="11">
        <v>11</v>
      </c>
      <c r="F777" s="2" t="s">
        <v>622</v>
      </c>
      <c r="H777" s="2">
        <f>'Справка 6'!N29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>
        <f t="shared" si="47"/>
        <v>42916</v>
      </c>
      <c r="D778" s="2" t="s">
        <v>624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>
        <f t="shared" si="47"/>
        <v>42916</v>
      </c>
      <c r="D779" s="2" t="s">
        <v>625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>
        <f t="shared" si="47"/>
        <v>42916</v>
      </c>
      <c r="D780" s="2" t="s">
        <v>626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>
        <f aca="true" t="shared" si="50" ref="C781:C844">endDate</f>
        <v>42916</v>
      </c>
      <c r="D781" s="2" t="s">
        <v>627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>
        <f t="shared" si="50"/>
        <v>42916</v>
      </c>
      <c r="D782" s="2" t="s">
        <v>629</v>
      </c>
      <c r="E782" s="11">
        <v>11</v>
      </c>
      <c r="F782" s="2" t="s">
        <v>628</v>
      </c>
      <c r="H782" s="2">
        <f>'Справка 6'!N34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>
        <f t="shared" si="50"/>
        <v>42916</v>
      </c>
      <c r="D783" s="2" t="s">
        <v>630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>
        <f t="shared" si="50"/>
        <v>42916</v>
      </c>
      <c r="D784" s="2" t="s">
        <v>632</v>
      </c>
      <c r="E784" s="11">
        <v>11</v>
      </c>
      <c r="F784" s="2" t="s">
        <v>631</v>
      </c>
      <c r="H784" s="2">
        <f>'Справка 6'!N36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>
        <f t="shared" si="50"/>
        <v>42916</v>
      </c>
      <c r="D785" s="2" t="s">
        <v>634</v>
      </c>
      <c r="E785" s="11">
        <v>11</v>
      </c>
      <c r="F785" s="2" t="s">
        <v>633</v>
      </c>
      <c r="H785" s="2">
        <f>'Справка 6'!N37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>
        <f t="shared" si="50"/>
        <v>42916</v>
      </c>
      <c r="D786" s="2" t="s">
        <v>636</v>
      </c>
      <c r="E786" s="11">
        <v>11</v>
      </c>
      <c r="F786" s="2" t="s">
        <v>635</v>
      </c>
      <c r="H786" s="2">
        <f>'Справка 6'!N38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>
        <f t="shared" si="50"/>
        <v>42916</v>
      </c>
      <c r="D787" s="2" t="s">
        <v>637</v>
      </c>
      <c r="E787" s="11">
        <v>11</v>
      </c>
      <c r="F787" s="2" t="s">
        <v>599</v>
      </c>
      <c r="H787" s="2">
        <f>'Справка 6'!N39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>
        <f t="shared" si="50"/>
        <v>42916</v>
      </c>
      <c r="D788" s="2" t="s">
        <v>639</v>
      </c>
      <c r="E788" s="11">
        <v>11</v>
      </c>
      <c r="F788" s="2" t="s">
        <v>621</v>
      </c>
      <c r="H788" s="2">
        <f>'Справка 6'!N40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>
        <f t="shared" si="50"/>
        <v>42916</v>
      </c>
      <c r="D789" s="2" t="s">
        <v>642</v>
      </c>
      <c r="E789" s="11">
        <v>11</v>
      </c>
      <c r="F789" s="2" t="s">
        <v>641</v>
      </c>
      <c r="H789" s="2">
        <f>'Справка 6'!N41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>
        <f t="shared" si="50"/>
        <v>42916</v>
      </c>
      <c r="D790" s="2" t="s">
        <v>644</v>
      </c>
      <c r="E790" s="11">
        <v>11</v>
      </c>
      <c r="F790" s="2" t="s">
        <v>643</v>
      </c>
      <c r="H790" s="2">
        <f>'Справка 6'!N42</f>
        <v>1429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>
        <f t="shared" si="50"/>
        <v>42916</v>
      </c>
      <c r="D791" s="2" t="s">
        <v>579</v>
      </c>
      <c r="E791" s="11">
        <v>12</v>
      </c>
      <c r="F791" s="2" t="s">
        <v>578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>
        <f t="shared" si="50"/>
        <v>42916</v>
      </c>
      <c r="D792" s="2" t="s">
        <v>582</v>
      </c>
      <c r="E792" s="11">
        <v>12</v>
      </c>
      <c r="F792" s="2" t="s">
        <v>581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>
        <f t="shared" si="50"/>
        <v>42916</v>
      </c>
      <c r="D793" s="2" t="s">
        <v>585</v>
      </c>
      <c r="E793" s="11">
        <v>12</v>
      </c>
      <c r="F793" s="2" t="s">
        <v>584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>
        <f t="shared" si="50"/>
        <v>42916</v>
      </c>
      <c r="D794" s="2" t="s">
        <v>588</v>
      </c>
      <c r="E794" s="11">
        <v>12</v>
      </c>
      <c r="F794" s="2" t="s">
        <v>587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>
        <f t="shared" si="50"/>
        <v>42916</v>
      </c>
      <c r="D795" s="2" t="s">
        <v>591</v>
      </c>
      <c r="E795" s="11">
        <v>12</v>
      </c>
      <c r="F795" s="2" t="s">
        <v>590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>
        <f t="shared" si="50"/>
        <v>42916</v>
      </c>
      <c r="D796" s="2" t="s">
        <v>594</v>
      </c>
      <c r="E796" s="11">
        <v>12</v>
      </c>
      <c r="F796" s="2" t="s">
        <v>593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>
        <f t="shared" si="50"/>
        <v>42916</v>
      </c>
      <c r="D797" s="2" t="s">
        <v>597</v>
      </c>
      <c r="E797" s="11">
        <v>12</v>
      </c>
      <c r="F797" s="2" t="s">
        <v>596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>
        <f t="shared" si="50"/>
        <v>42916</v>
      </c>
      <c r="D798" s="2" t="s">
        <v>600</v>
      </c>
      <c r="E798" s="11">
        <v>12</v>
      </c>
      <c r="F798" s="2" t="s">
        <v>599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>
        <f t="shared" si="50"/>
        <v>42916</v>
      </c>
      <c r="D799" s="2" t="s">
        <v>602</v>
      </c>
      <c r="E799" s="11">
        <v>12</v>
      </c>
      <c r="F799" s="2" t="s">
        <v>576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>
        <f t="shared" si="50"/>
        <v>42916</v>
      </c>
      <c r="D800" s="2" t="s">
        <v>605</v>
      </c>
      <c r="E800" s="11">
        <v>12</v>
      </c>
      <c r="F800" s="2" t="s">
        <v>604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>
        <f t="shared" si="50"/>
        <v>42916</v>
      </c>
      <c r="D801" s="2" t="s">
        <v>608</v>
      </c>
      <c r="E801" s="11">
        <v>12</v>
      </c>
      <c r="F801" s="2" t="s">
        <v>607</v>
      </c>
      <c r="H801" s="2">
        <f>'Справка 6'!O21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>
        <f t="shared" si="50"/>
        <v>42916</v>
      </c>
      <c r="D802" s="2" t="s">
        <v>612</v>
      </c>
      <c r="E802" s="11">
        <v>12</v>
      </c>
      <c r="F802" s="2" t="s">
        <v>611</v>
      </c>
      <c r="H802" s="2">
        <f>'Справка 6'!O23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>
        <f t="shared" si="50"/>
        <v>42916</v>
      </c>
      <c r="D803" s="2" t="s">
        <v>614</v>
      </c>
      <c r="E803" s="11">
        <v>12</v>
      </c>
      <c r="F803" s="2" t="s">
        <v>613</v>
      </c>
      <c r="H803" s="2">
        <f>'Справка 6'!O24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>
        <f t="shared" si="50"/>
        <v>42916</v>
      </c>
      <c r="D804" s="2" t="s">
        <v>616</v>
      </c>
      <c r="E804" s="11">
        <v>12</v>
      </c>
      <c r="F804" s="2" t="s">
        <v>615</v>
      </c>
      <c r="H804" s="2">
        <f>'Справка 6'!O25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>
        <f t="shared" si="50"/>
        <v>42916</v>
      </c>
      <c r="D805" s="2" t="s">
        <v>617</v>
      </c>
      <c r="E805" s="11">
        <v>12</v>
      </c>
      <c r="F805" s="2" t="s">
        <v>599</v>
      </c>
      <c r="H805" s="2">
        <f>'Справка 6'!O26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>
        <f t="shared" si="50"/>
        <v>42916</v>
      </c>
      <c r="D806" s="2" t="s">
        <v>619</v>
      </c>
      <c r="E806" s="11">
        <v>12</v>
      </c>
      <c r="F806" s="2" t="s">
        <v>952</v>
      </c>
      <c r="H806" s="2">
        <f>'Справка 6'!O27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>
        <f t="shared" si="50"/>
        <v>42916</v>
      </c>
      <c r="D807" s="2" t="s">
        <v>623</v>
      </c>
      <c r="E807" s="11">
        <v>12</v>
      </c>
      <c r="F807" s="2" t="s">
        <v>622</v>
      </c>
      <c r="H807" s="2">
        <f>'Справка 6'!O29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>
        <f t="shared" si="50"/>
        <v>42916</v>
      </c>
      <c r="D808" s="2" t="s">
        <v>624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>
        <f t="shared" si="50"/>
        <v>42916</v>
      </c>
      <c r="D809" s="2" t="s">
        <v>625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>
        <f t="shared" si="50"/>
        <v>42916</v>
      </c>
      <c r="D810" s="2" t="s">
        <v>626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>
        <f t="shared" si="50"/>
        <v>42916</v>
      </c>
      <c r="D811" s="2" t="s">
        <v>627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>
        <f t="shared" si="50"/>
        <v>42916</v>
      </c>
      <c r="D812" s="2" t="s">
        <v>629</v>
      </c>
      <c r="E812" s="11">
        <v>12</v>
      </c>
      <c r="F812" s="2" t="s">
        <v>628</v>
      </c>
      <c r="H812" s="2">
        <f>'Справка 6'!O34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>
        <f t="shared" si="50"/>
        <v>42916</v>
      </c>
      <c r="D813" s="2" t="s">
        <v>630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>
        <f t="shared" si="50"/>
        <v>42916</v>
      </c>
      <c r="D814" s="2" t="s">
        <v>632</v>
      </c>
      <c r="E814" s="11">
        <v>12</v>
      </c>
      <c r="F814" s="2" t="s">
        <v>631</v>
      </c>
      <c r="H814" s="2">
        <f>'Справка 6'!O36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>
        <f t="shared" si="50"/>
        <v>42916</v>
      </c>
      <c r="D815" s="2" t="s">
        <v>634</v>
      </c>
      <c r="E815" s="11">
        <v>12</v>
      </c>
      <c r="F815" s="2" t="s">
        <v>633</v>
      </c>
      <c r="H815" s="2">
        <f>'Справка 6'!O37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>
        <f t="shared" si="50"/>
        <v>42916</v>
      </c>
      <c r="D816" s="2" t="s">
        <v>636</v>
      </c>
      <c r="E816" s="11">
        <v>12</v>
      </c>
      <c r="F816" s="2" t="s">
        <v>635</v>
      </c>
      <c r="H816" s="2">
        <f>'Справка 6'!O38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>
        <f t="shared" si="50"/>
        <v>42916</v>
      </c>
      <c r="D817" s="2" t="s">
        <v>637</v>
      </c>
      <c r="E817" s="11">
        <v>12</v>
      </c>
      <c r="F817" s="2" t="s">
        <v>599</v>
      </c>
      <c r="H817" s="2">
        <f>'Справка 6'!O39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>
        <f t="shared" si="50"/>
        <v>42916</v>
      </c>
      <c r="D818" s="2" t="s">
        <v>639</v>
      </c>
      <c r="E818" s="11">
        <v>12</v>
      </c>
      <c r="F818" s="2" t="s">
        <v>621</v>
      </c>
      <c r="H818" s="2">
        <f>'Справка 6'!O40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>
        <f t="shared" si="50"/>
        <v>42916</v>
      </c>
      <c r="D819" s="2" t="s">
        <v>642</v>
      </c>
      <c r="E819" s="11">
        <v>12</v>
      </c>
      <c r="F819" s="2" t="s">
        <v>641</v>
      </c>
      <c r="H819" s="2">
        <f>'Справка 6'!O41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>
        <f t="shared" si="50"/>
        <v>42916</v>
      </c>
      <c r="D820" s="2" t="s">
        <v>644</v>
      </c>
      <c r="E820" s="11">
        <v>12</v>
      </c>
      <c r="F820" s="2" t="s">
        <v>643</v>
      </c>
      <c r="H820" s="2">
        <f>'Справка 6'!O42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>
        <f t="shared" si="50"/>
        <v>42916</v>
      </c>
      <c r="D821" s="2" t="s">
        <v>579</v>
      </c>
      <c r="E821" s="11">
        <v>13</v>
      </c>
      <c r="F821" s="2" t="s">
        <v>578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>
        <f t="shared" si="50"/>
        <v>42916</v>
      </c>
      <c r="D822" s="2" t="s">
        <v>582</v>
      </c>
      <c r="E822" s="11">
        <v>13</v>
      </c>
      <c r="F822" s="2" t="s">
        <v>581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>
        <f t="shared" si="50"/>
        <v>42916</v>
      </c>
      <c r="D823" s="2" t="s">
        <v>585</v>
      </c>
      <c r="E823" s="11">
        <v>13</v>
      </c>
      <c r="F823" s="2" t="s">
        <v>584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>
        <f t="shared" si="50"/>
        <v>42916</v>
      </c>
      <c r="D824" s="2" t="s">
        <v>588</v>
      </c>
      <c r="E824" s="11">
        <v>13</v>
      </c>
      <c r="F824" s="2" t="s">
        <v>587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>
        <f t="shared" si="50"/>
        <v>42916</v>
      </c>
      <c r="D825" s="2" t="s">
        <v>591</v>
      </c>
      <c r="E825" s="11">
        <v>13</v>
      </c>
      <c r="F825" s="2" t="s">
        <v>590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>
        <f t="shared" si="50"/>
        <v>42916</v>
      </c>
      <c r="D826" s="2" t="s">
        <v>594</v>
      </c>
      <c r="E826" s="11">
        <v>13</v>
      </c>
      <c r="F826" s="2" t="s">
        <v>593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>
        <f t="shared" si="50"/>
        <v>42916</v>
      </c>
      <c r="D827" s="2" t="s">
        <v>597</v>
      </c>
      <c r="E827" s="11">
        <v>13</v>
      </c>
      <c r="F827" s="2" t="s">
        <v>596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>
        <f t="shared" si="50"/>
        <v>42916</v>
      </c>
      <c r="D828" s="2" t="s">
        <v>600</v>
      </c>
      <c r="E828" s="11">
        <v>13</v>
      </c>
      <c r="F828" s="2" t="s">
        <v>599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>
        <f t="shared" si="50"/>
        <v>42916</v>
      </c>
      <c r="D829" s="2" t="s">
        <v>602</v>
      </c>
      <c r="E829" s="11">
        <v>13</v>
      </c>
      <c r="F829" s="2" t="s">
        <v>576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>
        <f t="shared" si="50"/>
        <v>42916</v>
      </c>
      <c r="D830" s="2" t="s">
        <v>605</v>
      </c>
      <c r="E830" s="11">
        <v>13</v>
      </c>
      <c r="F830" s="2" t="s">
        <v>604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>
        <f t="shared" si="50"/>
        <v>42916</v>
      </c>
      <c r="D831" s="2" t="s">
        <v>608</v>
      </c>
      <c r="E831" s="11">
        <v>13</v>
      </c>
      <c r="F831" s="2" t="s">
        <v>607</v>
      </c>
      <c r="H831" s="2">
        <f>'Справка 6'!P21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>
        <f t="shared" si="50"/>
        <v>42916</v>
      </c>
      <c r="D832" s="2" t="s">
        <v>612</v>
      </c>
      <c r="E832" s="11">
        <v>13</v>
      </c>
      <c r="F832" s="2" t="s">
        <v>611</v>
      </c>
      <c r="H832" s="2">
        <f>'Справка 6'!P23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>
        <f t="shared" si="50"/>
        <v>42916</v>
      </c>
      <c r="D833" s="2" t="s">
        <v>614</v>
      </c>
      <c r="E833" s="11">
        <v>13</v>
      </c>
      <c r="F833" s="2" t="s">
        <v>613</v>
      </c>
      <c r="H833" s="2">
        <f>'Справка 6'!P24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>
        <f t="shared" si="50"/>
        <v>42916</v>
      </c>
      <c r="D834" s="2" t="s">
        <v>616</v>
      </c>
      <c r="E834" s="11">
        <v>13</v>
      </c>
      <c r="F834" s="2" t="s">
        <v>615</v>
      </c>
      <c r="H834" s="2">
        <f>'Справка 6'!P25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>
        <f t="shared" si="50"/>
        <v>42916</v>
      </c>
      <c r="D835" s="2" t="s">
        <v>617</v>
      </c>
      <c r="E835" s="11">
        <v>13</v>
      </c>
      <c r="F835" s="2" t="s">
        <v>599</v>
      </c>
      <c r="H835" s="2">
        <f>'Справка 6'!P26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>
        <f t="shared" si="50"/>
        <v>42916</v>
      </c>
      <c r="D836" s="2" t="s">
        <v>619</v>
      </c>
      <c r="E836" s="11">
        <v>13</v>
      </c>
      <c r="F836" s="2" t="s">
        <v>952</v>
      </c>
      <c r="H836" s="2">
        <f>'Справка 6'!P27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>
        <f t="shared" si="50"/>
        <v>42916</v>
      </c>
      <c r="D837" s="2" t="s">
        <v>623</v>
      </c>
      <c r="E837" s="11">
        <v>13</v>
      </c>
      <c r="F837" s="2" t="s">
        <v>622</v>
      </c>
      <c r="H837" s="2">
        <f>'Справка 6'!P29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>
        <f t="shared" si="50"/>
        <v>42916</v>
      </c>
      <c r="D838" s="2" t="s">
        <v>624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>
        <f t="shared" si="50"/>
        <v>42916</v>
      </c>
      <c r="D839" s="2" t="s">
        <v>625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>
        <f t="shared" si="50"/>
        <v>42916</v>
      </c>
      <c r="D840" s="2" t="s">
        <v>626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>
        <f t="shared" si="50"/>
        <v>42916</v>
      </c>
      <c r="D841" s="2" t="s">
        <v>627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>
        <f t="shared" si="50"/>
        <v>42916</v>
      </c>
      <c r="D842" s="2" t="s">
        <v>629</v>
      </c>
      <c r="E842" s="11">
        <v>13</v>
      </c>
      <c r="F842" s="2" t="s">
        <v>628</v>
      </c>
      <c r="H842" s="2">
        <f>'Справка 6'!P34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>
        <f t="shared" si="50"/>
        <v>42916</v>
      </c>
      <c r="D843" s="2" t="s">
        <v>630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>
        <f t="shared" si="50"/>
        <v>42916</v>
      </c>
      <c r="D844" s="2" t="s">
        <v>632</v>
      </c>
      <c r="E844" s="11">
        <v>13</v>
      </c>
      <c r="F844" s="2" t="s">
        <v>631</v>
      </c>
      <c r="H844" s="2">
        <f>'Справка 6'!P36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>
        <f aca="true" t="shared" si="53" ref="C845:C910">endDate</f>
        <v>42916</v>
      </c>
      <c r="D845" s="2" t="s">
        <v>634</v>
      </c>
      <c r="E845" s="11">
        <v>13</v>
      </c>
      <c r="F845" s="2" t="s">
        <v>633</v>
      </c>
      <c r="H845" s="2">
        <f>'Справка 6'!P37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>
        <f t="shared" si="53"/>
        <v>42916</v>
      </c>
      <c r="D846" s="2" t="s">
        <v>636</v>
      </c>
      <c r="E846" s="11">
        <v>13</v>
      </c>
      <c r="F846" s="2" t="s">
        <v>635</v>
      </c>
      <c r="H846" s="2">
        <f>'Справка 6'!P38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>
        <f t="shared" si="53"/>
        <v>42916</v>
      </c>
      <c r="D847" s="2" t="s">
        <v>637</v>
      </c>
      <c r="E847" s="11">
        <v>13</v>
      </c>
      <c r="F847" s="2" t="s">
        <v>599</v>
      </c>
      <c r="H847" s="2">
        <f>'Справка 6'!P39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>
        <f t="shared" si="53"/>
        <v>42916</v>
      </c>
      <c r="D848" s="2" t="s">
        <v>639</v>
      </c>
      <c r="E848" s="11">
        <v>13</v>
      </c>
      <c r="F848" s="2" t="s">
        <v>621</v>
      </c>
      <c r="H848" s="2">
        <f>'Справка 6'!P40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>
        <f t="shared" si="53"/>
        <v>42916</v>
      </c>
      <c r="D849" s="2" t="s">
        <v>642</v>
      </c>
      <c r="E849" s="11">
        <v>13</v>
      </c>
      <c r="F849" s="2" t="s">
        <v>641</v>
      </c>
      <c r="H849" s="2">
        <f>'Справка 6'!P41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>
        <f t="shared" si="53"/>
        <v>42916</v>
      </c>
      <c r="D850" s="2" t="s">
        <v>644</v>
      </c>
      <c r="E850" s="11">
        <v>13</v>
      </c>
      <c r="F850" s="2" t="s">
        <v>643</v>
      </c>
      <c r="H850" s="2">
        <f>'Справка 6'!P42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>
        <f t="shared" si="53"/>
        <v>42916</v>
      </c>
      <c r="D851" s="2" t="s">
        <v>579</v>
      </c>
      <c r="E851" s="11">
        <v>14</v>
      </c>
      <c r="F851" s="2" t="s">
        <v>578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>
        <f t="shared" si="53"/>
        <v>42916</v>
      </c>
      <c r="D852" s="2" t="s">
        <v>582</v>
      </c>
      <c r="E852" s="11">
        <v>14</v>
      </c>
      <c r="F852" s="2" t="s">
        <v>581</v>
      </c>
      <c r="H852" s="2">
        <f>'Справка 6'!Q12</f>
        <v>298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>
        <f t="shared" si="53"/>
        <v>42916</v>
      </c>
      <c r="D853" s="2" t="s">
        <v>585</v>
      </c>
      <c r="E853" s="11">
        <v>14</v>
      </c>
      <c r="F853" s="2" t="s">
        <v>584</v>
      </c>
      <c r="H853" s="2">
        <f>'Справка 6'!Q13</f>
        <v>197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>
        <f t="shared" si="53"/>
        <v>42916</v>
      </c>
      <c r="D854" s="2" t="s">
        <v>588</v>
      </c>
      <c r="E854" s="11">
        <v>14</v>
      </c>
      <c r="F854" s="2" t="s">
        <v>587</v>
      </c>
      <c r="H854" s="2">
        <f>'Справка 6'!Q14</f>
        <v>240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>
        <f t="shared" si="53"/>
        <v>42916</v>
      </c>
      <c r="D855" s="2" t="s">
        <v>591</v>
      </c>
      <c r="E855" s="11">
        <v>14</v>
      </c>
      <c r="F855" s="2" t="s">
        <v>590</v>
      </c>
      <c r="H855" s="2">
        <f>'Справка 6'!Q15</f>
        <v>70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>
        <f t="shared" si="53"/>
        <v>42916</v>
      </c>
      <c r="D856" s="2" t="s">
        <v>594</v>
      </c>
      <c r="E856" s="11">
        <v>14</v>
      </c>
      <c r="F856" s="2" t="s">
        <v>593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>
        <f t="shared" si="53"/>
        <v>42916</v>
      </c>
      <c r="D857" s="2" t="s">
        <v>597</v>
      </c>
      <c r="E857" s="11">
        <v>14</v>
      </c>
      <c r="F857" s="2" t="s">
        <v>596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>
        <f t="shared" si="53"/>
        <v>42916</v>
      </c>
      <c r="D858" s="2" t="s">
        <v>600</v>
      </c>
      <c r="E858" s="11">
        <v>14</v>
      </c>
      <c r="F858" s="2" t="s">
        <v>599</v>
      </c>
      <c r="H858" s="2">
        <f>'Справка 6'!Q18</f>
        <v>212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>
        <f t="shared" si="53"/>
        <v>42916</v>
      </c>
      <c r="D859" s="2" t="s">
        <v>602</v>
      </c>
      <c r="E859" s="11">
        <v>14</v>
      </c>
      <c r="F859" s="2" t="s">
        <v>576</v>
      </c>
      <c r="H859" s="2">
        <f>'Справка 6'!Q19</f>
        <v>1017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>
        <f t="shared" si="53"/>
        <v>42916</v>
      </c>
      <c r="D860" s="2" t="s">
        <v>605</v>
      </c>
      <c r="E860" s="11">
        <v>14</v>
      </c>
      <c r="F860" s="2" t="s">
        <v>604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>
        <f t="shared" si="53"/>
        <v>42916</v>
      </c>
      <c r="D861" s="2" t="s">
        <v>608</v>
      </c>
      <c r="E861" s="11">
        <v>14</v>
      </c>
      <c r="F861" s="2" t="s">
        <v>607</v>
      </c>
      <c r="H861" s="2">
        <f>'Справка 6'!Q21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>
        <f t="shared" si="53"/>
        <v>42916</v>
      </c>
      <c r="D862" s="2" t="s">
        <v>612</v>
      </c>
      <c r="E862" s="11">
        <v>14</v>
      </c>
      <c r="F862" s="2" t="s">
        <v>611</v>
      </c>
      <c r="H862" s="2">
        <f>'Справка 6'!Q23</f>
        <v>76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>
        <f t="shared" si="53"/>
        <v>42916</v>
      </c>
      <c r="D863" s="2" t="s">
        <v>614</v>
      </c>
      <c r="E863" s="11">
        <v>14</v>
      </c>
      <c r="F863" s="2" t="s">
        <v>613</v>
      </c>
      <c r="H863" s="2">
        <f>'Справка 6'!Q24</f>
        <v>95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>
        <f t="shared" si="53"/>
        <v>42916</v>
      </c>
      <c r="D864" s="2" t="s">
        <v>616</v>
      </c>
      <c r="E864" s="11">
        <v>14</v>
      </c>
      <c r="F864" s="2" t="s">
        <v>615</v>
      </c>
      <c r="H864" s="2">
        <f>'Справка 6'!Q25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>
        <f t="shared" si="53"/>
        <v>42916</v>
      </c>
      <c r="D865" s="2" t="s">
        <v>617</v>
      </c>
      <c r="E865" s="11">
        <v>14</v>
      </c>
      <c r="F865" s="2" t="s">
        <v>599</v>
      </c>
      <c r="H865" s="2">
        <f>'Справка 6'!Q26</f>
        <v>241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>
        <f t="shared" si="53"/>
        <v>42916</v>
      </c>
      <c r="D866" s="2" t="s">
        <v>619</v>
      </c>
      <c r="E866" s="11">
        <v>14</v>
      </c>
      <c r="F866" s="2" t="s">
        <v>952</v>
      </c>
      <c r="H866" s="2">
        <f>'Справка 6'!Q27</f>
        <v>412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>
        <f t="shared" si="53"/>
        <v>42916</v>
      </c>
      <c r="D867" s="2" t="s">
        <v>623</v>
      </c>
      <c r="E867" s="11">
        <v>14</v>
      </c>
      <c r="F867" s="2" t="s">
        <v>622</v>
      </c>
      <c r="H867" s="2">
        <f>'Справка 6'!Q29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>
        <f t="shared" si="53"/>
        <v>42916</v>
      </c>
      <c r="D868" s="2" t="s">
        <v>624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>
        <f t="shared" si="53"/>
        <v>42916</v>
      </c>
      <c r="D869" s="2" t="s">
        <v>625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>
        <f t="shared" si="53"/>
        <v>42916</v>
      </c>
      <c r="D870" s="2" t="s">
        <v>626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>
        <f t="shared" si="53"/>
        <v>42916</v>
      </c>
      <c r="D871" s="2" t="s">
        <v>627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>
        <f t="shared" si="53"/>
        <v>42916</v>
      </c>
      <c r="D872" s="2" t="s">
        <v>629</v>
      </c>
      <c r="E872" s="11">
        <v>14</v>
      </c>
      <c r="F872" s="2" t="s">
        <v>628</v>
      </c>
      <c r="H872" s="2">
        <f>'Справка 6'!Q34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>
        <f t="shared" si="53"/>
        <v>42916</v>
      </c>
      <c r="D873" s="2" t="s">
        <v>630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>
        <f t="shared" si="53"/>
        <v>42916</v>
      </c>
      <c r="D874" s="2" t="s">
        <v>632</v>
      </c>
      <c r="E874" s="11">
        <v>14</v>
      </c>
      <c r="F874" s="2" t="s">
        <v>631</v>
      </c>
      <c r="H874" s="2">
        <f>'Справка 6'!Q36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>
        <f t="shared" si="53"/>
        <v>42916</v>
      </c>
      <c r="D875" s="2" t="s">
        <v>634</v>
      </c>
      <c r="E875" s="11">
        <v>14</v>
      </c>
      <c r="F875" s="2" t="s">
        <v>633</v>
      </c>
      <c r="H875" s="2">
        <f>'Справка 6'!Q37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>
        <f t="shared" si="53"/>
        <v>42916</v>
      </c>
      <c r="D876" s="2" t="s">
        <v>636</v>
      </c>
      <c r="E876" s="11">
        <v>14</v>
      </c>
      <c r="F876" s="2" t="s">
        <v>635</v>
      </c>
      <c r="H876" s="2">
        <f>'Справка 6'!Q38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>
        <f t="shared" si="53"/>
        <v>42916</v>
      </c>
      <c r="D877" s="2" t="s">
        <v>637</v>
      </c>
      <c r="E877" s="11">
        <v>14</v>
      </c>
      <c r="F877" s="2" t="s">
        <v>599</v>
      </c>
      <c r="H877" s="2">
        <f>'Справка 6'!Q39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>
        <f t="shared" si="53"/>
        <v>42916</v>
      </c>
      <c r="D878" s="2" t="s">
        <v>639</v>
      </c>
      <c r="E878" s="11">
        <v>14</v>
      </c>
      <c r="F878" s="2" t="s">
        <v>621</v>
      </c>
      <c r="H878" s="2">
        <f>'Справка 6'!Q40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>
        <f t="shared" si="53"/>
        <v>42916</v>
      </c>
      <c r="D879" s="2" t="s">
        <v>642</v>
      </c>
      <c r="E879" s="11">
        <v>14</v>
      </c>
      <c r="F879" s="2" t="s">
        <v>641</v>
      </c>
      <c r="H879" s="2">
        <f>'Справка 6'!Q41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>
        <f t="shared" si="53"/>
        <v>42916</v>
      </c>
      <c r="D880" s="2" t="s">
        <v>644</v>
      </c>
      <c r="E880" s="11">
        <v>14</v>
      </c>
      <c r="F880" s="2" t="s">
        <v>643</v>
      </c>
      <c r="H880" s="2">
        <f>'Справка 6'!Q42</f>
        <v>1429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>
        <f t="shared" si="53"/>
        <v>42916</v>
      </c>
      <c r="D881" s="2" t="s">
        <v>579</v>
      </c>
      <c r="E881" s="11">
        <v>15</v>
      </c>
      <c r="F881" s="2" t="s">
        <v>578</v>
      </c>
      <c r="H881" s="2">
        <f>'Справка 6'!R11</f>
        <v>3753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>
        <f t="shared" si="53"/>
        <v>42916</v>
      </c>
      <c r="D882" s="2" t="s">
        <v>582</v>
      </c>
      <c r="E882" s="11">
        <v>15</v>
      </c>
      <c r="F882" s="2" t="s">
        <v>581</v>
      </c>
      <c r="H882" s="2">
        <f>'Справка 6'!R12</f>
        <v>2482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>
        <f t="shared" si="53"/>
        <v>42916</v>
      </c>
      <c r="D883" s="2" t="s">
        <v>585</v>
      </c>
      <c r="E883" s="11">
        <v>15</v>
      </c>
      <c r="F883" s="2" t="s">
        <v>584</v>
      </c>
      <c r="H883" s="2">
        <f>'Справка 6'!R13</f>
        <v>2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>
        <f t="shared" si="53"/>
        <v>42916</v>
      </c>
      <c r="D884" s="2" t="s">
        <v>588</v>
      </c>
      <c r="E884" s="11">
        <v>15</v>
      </c>
      <c r="F884" s="2" t="s">
        <v>587</v>
      </c>
      <c r="H884" s="2">
        <f>'Справка 6'!R14</f>
        <v>43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>
        <f t="shared" si="53"/>
        <v>42916</v>
      </c>
      <c r="D885" s="2" t="s">
        <v>591</v>
      </c>
      <c r="E885" s="11">
        <v>15</v>
      </c>
      <c r="F885" s="2" t="s">
        <v>590</v>
      </c>
      <c r="H885" s="2">
        <f>'Справка 6'!R15</f>
        <v>0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>
        <f t="shared" si="53"/>
        <v>42916</v>
      </c>
      <c r="D886" s="2" t="s">
        <v>594</v>
      </c>
      <c r="E886" s="11">
        <v>15</v>
      </c>
      <c r="F886" s="2" t="s">
        <v>593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>
        <f t="shared" si="53"/>
        <v>42916</v>
      </c>
      <c r="D887" s="2" t="s">
        <v>597</v>
      </c>
      <c r="E887" s="11">
        <v>15</v>
      </c>
      <c r="F887" s="2" t="s">
        <v>596</v>
      </c>
      <c r="H887" s="2">
        <f>'Справка 6'!R17</f>
        <v>219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>
        <f t="shared" si="53"/>
        <v>42916</v>
      </c>
      <c r="D888" s="2" t="s">
        <v>600</v>
      </c>
      <c r="E888" s="11">
        <v>15</v>
      </c>
      <c r="F888" s="2" t="s">
        <v>599</v>
      </c>
      <c r="H888" s="2">
        <f>'Справка 6'!R18</f>
        <v>56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>
        <f t="shared" si="53"/>
        <v>42916</v>
      </c>
      <c r="D889" s="2" t="s">
        <v>602</v>
      </c>
      <c r="E889" s="11">
        <v>15</v>
      </c>
      <c r="F889" s="2" t="s">
        <v>576</v>
      </c>
      <c r="H889" s="2">
        <f>'Справка 6'!R19</f>
        <v>6555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>
        <f t="shared" si="53"/>
        <v>42916</v>
      </c>
      <c r="D890" s="2" t="s">
        <v>605</v>
      </c>
      <c r="E890" s="11">
        <v>15</v>
      </c>
      <c r="F890" s="2" t="s">
        <v>604</v>
      </c>
      <c r="H890" s="2">
        <f>'Справка 6'!R20</f>
        <v>14979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>
        <f t="shared" si="53"/>
        <v>42916</v>
      </c>
      <c r="D891" s="2" t="s">
        <v>608</v>
      </c>
      <c r="E891" s="11">
        <v>15</v>
      </c>
      <c r="F891" s="2" t="s">
        <v>607</v>
      </c>
      <c r="H891" s="2">
        <f>'Справка 6'!R21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>
        <f t="shared" si="53"/>
        <v>42916</v>
      </c>
      <c r="D892" s="2" t="s">
        <v>612</v>
      </c>
      <c r="E892" s="11">
        <v>15</v>
      </c>
      <c r="F892" s="2" t="s">
        <v>611</v>
      </c>
      <c r="H892" s="2">
        <f>'Справка 6'!R23</f>
        <v>67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>
        <f t="shared" si="53"/>
        <v>42916</v>
      </c>
      <c r="D893" s="2" t="s">
        <v>614</v>
      </c>
      <c r="E893" s="11">
        <v>15</v>
      </c>
      <c r="F893" s="2" t="s">
        <v>613</v>
      </c>
      <c r="H893" s="2">
        <f>'Справка 6'!R24</f>
        <v>1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>
        <f t="shared" si="53"/>
        <v>42916</v>
      </c>
      <c r="D894" s="2" t="s">
        <v>616</v>
      </c>
      <c r="E894" s="11">
        <v>15</v>
      </c>
      <c r="F894" s="2" t="s">
        <v>615</v>
      </c>
      <c r="H894" s="2">
        <f>'Справка 6'!R25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>
        <f t="shared" si="53"/>
        <v>42916</v>
      </c>
      <c r="D895" s="2" t="s">
        <v>617</v>
      </c>
      <c r="E895" s="11">
        <v>15</v>
      </c>
      <c r="F895" s="2" t="s">
        <v>599</v>
      </c>
      <c r="H895" s="2">
        <f>'Справка 6'!R26</f>
        <v>3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>
        <f t="shared" si="53"/>
        <v>42916</v>
      </c>
      <c r="D896" s="2" t="s">
        <v>619</v>
      </c>
      <c r="E896" s="11">
        <v>15</v>
      </c>
      <c r="F896" s="2" t="s">
        <v>952</v>
      </c>
      <c r="H896" s="2">
        <f>'Справка 6'!R27</f>
        <v>71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>
        <f t="shared" si="53"/>
        <v>42916</v>
      </c>
      <c r="D897" s="2" t="s">
        <v>623</v>
      </c>
      <c r="E897" s="11">
        <v>15</v>
      </c>
      <c r="F897" s="2" t="s">
        <v>622</v>
      </c>
      <c r="H897" s="2">
        <f>'Справка 6'!R29</f>
        <v>1571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>
        <f t="shared" si="53"/>
        <v>42916</v>
      </c>
      <c r="D898" s="2" t="s">
        <v>624</v>
      </c>
      <c r="E898" s="11">
        <v>15</v>
      </c>
      <c r="F898" s="2" t="s">
        <v>139</v>
      </c>
      <c r="H898" s="2">
        <f>'Справка 6'!R30</f>
        <v>1555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>
        <f t="shared" si="53"/>
        <v>42916</v>
      </c>
      <c r="D899" s="2" t="s">
        <v>625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>
        <f t="shared" si="53"/>
        <v>42916</v>
      </c>
      <c r="D900" s="2" t="s">
        <v>626</v>
      </c>
      <c r="E900" s="11">
        <v>15</v>
      </c>
      <c r="F900" s="2" t="s">
        <v>145</v>
      </c>
      <c r="H900" s="2">
        <f>'Справка 6'!R32</f>
        <v>7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>
        <f t="shared" si="53"/>
        <v>42916</v>
      </c>
      <c r="D901" s="2" t="s">
        <v>627</v>
      </c>
      <c r="E901" s="11">
        <v>15</v>
      </c>
      <c r="F901" s="2" t="s">
        <v>147</v>
      </c>
      <c r="H901" s="2">
        <f>'Справка 6'!R33</f>
        <v>9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>
        <f t="shared" si="53"/>
        <v>42916</v>
      </c>
      <c r="D902" s="2" t="s">
        <v>629</v>
      </c>
      <c r="E902" s="11">
        <v>15</v>
      </c>
      <c r="F902" s="2" t="s">
        <v>628</v>
      </c>
      <c r="H902" s="2">
        <f>'Справка 6'!R34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>
        <f t="shared" si="53"/>
        <v>42916</v>
      </c>
      <c r="D903" s="2" t="s">
        <v>630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>
        <f t="shared" si="53"/>
        <v>42916</v>
      </c>
      <c r="D904" s="2" t="s">
        <v>632</v>
      </c>
      <c r="E904" s="11">
        <v>15</v>
      </c>
      <c r="F904" s="2" t="s">
        <v>631</v>
      </c>
      <c r="H904" s="2">
        <f>'Справка 6'!R36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>
        <f t="shared" si="53"/>
        <v>42916</v>
      </c>
      <c r="D905" s="2" t="s">
        <v>634</v>
      </c>
      <c r="E905" s="11">
        <v>15</v>
      </c>
      <c r="F905" s="2" t="s">
        <v>633</v>
      </c>
      <c r="H905" s="2">
        <f>'Справка 6'!R37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>
        <f t="shared" si="53"/>
        <v>42916</v>
      </c>
      <c r="D906" s="2" t="s">
        <v>636</v>
      </c>
      <c r="E906" s="11">
        <v>15</v>
      </c>
      <c r="F906" s="2" t="s">
        <v>635</v>
      </c>
      <c r="H906" s="2">
        <f>'Справка 6'!R38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>
        <f t="shared" si="53"/>
        <v>42916</v>
      </c>
      <c r="D907" s="2" t="s">
        <v>637</v>
      </c>
      <c r="E907" s="11">
        <v>15</v>
      </c>
      <c r="F907" s="2" t="s">
        <v>599</v>
      </c>
      <c r="H907" s="2">
        <f>'Справка 6'!R39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>
        <f t="shared" si="53"/>
        <v>42916</v>
      </c>
      <c r="D908" s="2" t="s">
        <v>639</v>
      </c>
      <c r="E908" s="11">
        <v>15</v>
      </c>
      <c r="F908" s="2" t="s">
        <v>621</v>
      </c>
      <c r="H908" s="2">
        <f>'Справка 6'!R40</f>
        <v>1571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>
        <f t="shared" si="53"/>
        <v>42916</v>
      </c>
      <c r="D909" s="2" t="s">
        <v>642</v>
      </c>
      <c r="E909" s="11">
        <v>15</v>
      </c>
      <c r="F909" s="2" t="s">
        <v>641</v>
      </c>
      <c r="H909" s="2">
        <f>'Справка 6'!R41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>
        <f t="shared" si="53"/>
        <v>42916</v>
      </c>
      <c r="D910" s="2" t="s">
        <v>644</v>
      </c>
      <c r="E910" s="11">
        <v>15</v>
      </c>
      <c r="F910" s="2" t="s">
        <v>643</v>
      </c>
      <c r="H910" s="2">
        <f>'Справка 6'!R42</f>
        <v>23176</v>
      </c>
    </row>
    <row r="911" spans="3:6" s="1" customFormat="1" ht="15.75">
      <c r="C911" s="5"/>
      <c r="F911" s="6" t="s">
        <v>953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>
        <f aca="true" t="shared" si="56" ref="C912:C975">endDate</f>
        <v>42916</v>
      </c>
      <c r="D912" s="2" t="s">
        <v>653</v>
      </c>
      <c r="E912" s="11">
        <v>1</v>
      </c>
      <c r="F912" s="2" t="s">
        <v>652</v>
      </c>
      <c r="G912" s="2" t="s">
        <v>954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>
        <f t="shared" si="56"/>
        <v>42916</v>
      </c>
      <c r="D913" s="2" t="s">
        <v>656</v>
      </c>
      <c r="E913" s="11">
        <v>1</v>
      </c>
      <c r="F913" s="2" t="s">
        <v>655</v>
      </c>
      <c r="G913" s="2" t="s">
        <v>954</v>
      </c>
      <c r="H913" s="9">
        <f>'Справка 7'!C13</f>
        <v>0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>
        <f t="shared" si="56"/>
        <v>42916</v>
      </c>
      <c r="D914" s="2" t="s">
        <v>658</v>
      </c>
      <c r="E914" s="11">
        <v>1</v>
      </c>
      <c r="F914" s="2" t="s">
        <v>657</v>
      </c>
      <c r="G914" s="2" t="s">
        <v>954</v>
      </c>
      <c r="H914" s="9">
        <f>'Справка 7'!C14</f>
        <v>0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>
        <f t="shared" si="56"/>
        <v>42916</v>
      </c>
      <c r="D915" s="2" t="s">
        <v>660</v>
      </c>
      <c r="E915" s="11">
        <v>1</v>
      </c>
      <c r="F915" s="2" t="s">
        <v>659</v>
      </c>
      <c r="G915" s="2" t="s">
        <v>954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>
        <f t="shared" si="56"/>
        <v>42916</v>
      </c>
      <c r="D916" s="2" t="s">
        <v>662</v>
      </c>
      <c r="E916" s="11">
        <v>1</v>
      </c>
      <c r="F916" s="2" t="s">
        <v>661</v>
      </c>
      <c r="G916" s="2" t="s">
        <v>954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>
        <f t="shared" si="56"/>
        <v>42916</v>
      </c>
      <c r="D917" s="2" t="s">
        <v>664</v>
      </c>
      <c r="E917" s="11">
        <v>1</v>
      </c>
      <c r="F917" s="2" t="s">
        <v>663</v>
      </c>
      <c r="G917" s="2" t="s">
        <v>954</v>
      </c>
      <c r="H917" s="9">
        <f>'Справка 7'!C17</f>
        <v>2438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>
        <f t="shared" si="56"/>
        <v>42916</v>
      </c>
      <c r="D918" s="2" t="s">
        <v>666</v>
      </c>
      <c r="E918" s="11">
        <v>1</v>
      </c>
      <c r="F918" s="2" t="s">
        <v>665</v>
      </c>
      <c r="G918" s="2" t="s">
        <v>954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>
        <f t="shared" si="56"/>
        <v>42916</v>
      </c>
      <c r="D919" s="2" t="s">
        <v>668</v>
      </c>
      <c r="E919" s="11">
        <v>1</v>
      </c>
      <c r="F919" s="2" t="s">
        <v>667</v>
      </c>
      <c r="G919" s="2" t="s">
        <v>954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>
        <f t="shared" si="56"/>
        <v>42916</v>
      </c>
      <c r="D920" s="2" t="s">
        <v>669</v>
      </c>
      <c r="E920" s="11">
        <v>1</v>
      </c>
      <c r="F920" s="2" t="s">
        <v>661</v>
      </c>
      <c r="G920" s="2" t="s">
        <v>954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>
        <f t="shared" si="56"/>
        <v>42916</v>
      </c>
      <c r="D921" s="2" t="s">
        <v>671</v>
      </c>
      <c r="E921" s="11">
        <v>1</v>
      </c>
      <c r="F921" s="2" t="s">
        <v>654</v>
      </c>
      <c r="G921" s="2" t="s">
        <v>954</v>
      </c>
      <c r="H921" s="9">
        <f>'Справка 7'!C21</f>
        <v>2438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>
        <f t="shared" si="56"/>
        <v>42916</v>
      </c>
      <c r="D922" s="2" t="s">
        <v>674</v>
      </c>
      <c r="E922" s="11">
        <v>1</v>
      </c>
      <c r="F922" s="2" t="s">
        <v>955</v>
      </c>
      <c r="G922" s="2" t="s">
        <v>954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>
        <f t="shared" si="56"/>
        <v>42916</v>
      </c>
      <c r="D923" s="2" t="s">
        <v>677</v>
      </c>
      <c r="E923" s="11">
        <v>1</v>
      </c>
      <c r="F923" s="2" t="s">
        <v>676</v>
      </c>
      <c r="G923" s="2" t="s">
        <v>954</v>
      </c>
      <c r="H923" s="9">
        <f>'Справка 7'!C26</f>
        <v>275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>
        <f t="shared" si="56"/>
        <v>42916</v>
      </c>
      <c r="D924" s="2" t="s">
        <v>679</v>
      </c>
      <c r="E924" s="11">
        <v>1</v>
      </c>
      <c r="F924" s="2" t="s">
        <v>678</v>
      </c>
      <c r="G924" s="2" t="s">
        <v>954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>
        <f t="shared" si="56"/>
        <v>42916</v>
      </c>
      <c r="D925" s="2" t="s">
        <v>681</v>
      </c>
      <c r="E925" s="11">
        <v>1</v>
      </c>
      <c r="F925" s="2" t="s">
        <v>680</v>
      </c>
      <c r="G925" s="2" t="s">
        <v>954</v>
      </c>
      <c r="H925" s="9">
        <f>'Справка 7'!C28</f>
        <v>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>
        <f t="shared" si="56"/>
        <v>42916</v>
      </c>
      <c r="D926" s="2" t="s">
        <v>683</v>
      </c>
      <c r="E926" s="11">
        <v>1</v>
      </c>
      <c r="F926" s="2" t="s">
        <v>682</v>
      </c>
      <c r="G926" s="2" t="s">
        <v>954</v>
      </c>
      <c r="H926" s="9">
        <f>'Справка 7'!C29</f>
        <v>275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>
        <f t="shared" si="56"/>
        <v>42916</v>
      </c>
      <c r="D927" s="2" t="s">
        <v>685</v>
      </c>
      <c r="E927" s="11">
        <v>1</v>
      </c>
      <c r="F927" s="2" t="s">
        <v>684</v>
      </c>
      <c r="G927" s="2" t="s">
        <v>954</v>
      </c>
      <c r="H927" s="9">
        <f>'Справка 7'!C30</f>
        <v>595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>
        <f t="shared" si="56"/>
        <v>42916</v>
      </c>
      <c r="D928" s="2" t="s">
        <v>687</v>
      </c>
      <c r="E928" s="11">
        <v>1</v>
      </c>
      <c r="F928" s="2" t="s">
        <v>686</v>
      </c>
      <c r="G928" s="2" t="s">
        <v>954</v>
      </c>
      <c r="H928" s="9">
        <f>'Справка 7'!C31</f>
        <v>10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>
        <f t="shared" si="56"/>
        <v>42916</v>
      </c>
      <c r="D929" s="2" t="s">
        <v>689</v>
      </c>
      <c r="E929" s="11">
        <v>1</v>
      </c>
      <c r="F929" s="2" t="s">
        <v>688</v>
      </c>
      <c r="G929" s="2" t="s">
        <v>954</v>
      </c>
      <c r="H929" s="9">
        <f>'Справка 7'!C32</f>
        <v>102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>
        <f t="shared" si="56"/>
        <v>42916</v>
      </c>
      <c r="D930" s="2" t="s">
        <v>691</v>
      </c>
      <c r="E930" s="11">
        <v>1</v>
      </c>
      <c r="F930" s="2" t="s">
        <v>690</v>
      </c>
      <c r="G930" s="2" t="s">
        <v>954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>
        <f t="shared" si="56"/>
        <v>42916</v>
      </c>
      <c r="D931" s="2" t="s">
        <v>693</v>
      </c>
      <c r="E931" s="11">
        <v>1</v>
      </c>
      <c r="F931" s="2" t="s">
        <v>692</v>
      </c>
      <c r="G931" s="2" t="s">
        <v>954</v>
      </c>
      <c r="H931" s="9">
        <f>'Справка 7'!C34</f>
        <v>7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>
        <f t="shared" si="56"/>
        <v>42916</v>
      </c>
      <c r="D932" s="2" t="s">
        <v>695</v>
      </c>
      <c r="E932" s="11">
        <v>1</v>
      </c>
      <c r="F932" s="2" t="s">
        <v>694</v>
      </c>
      <c r="G932" s="2" t="s">
        <v>954</v>
      </c>
      <c r="H932" s="9">
        <f>'Справка 7'!C35</f>
        <v>0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>
        <f t="shared" si="56"/>
        <v>42916</v>
      </c>
      <c r="D933" s="2" t="s">
        <v>697</v>
      </c>
      <c r="E933" s="11">
        <v>1</v>
      </c>
      <c r="F933" s="2" t="s">
        <v>956</v>
      </c>
      <c r="G933" s="2" t="s">
        <v>954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>
        <f t="shared" si="56"/>
        <v>42916</v>
      </c>
      <c r="D934" s="2" t="s">
        <v>699</v>
      </c>
      <c r="E934" s="11">
        <v>1</v>
      </c>
      <c r="F934" s="2" t="s">
        <v>957</v>
      </c>
      <c r="G934" s="2" t="s">
        <v>954</v>
      </c>
      <c r="H934" s="9">
        <f>'Справка 7'!C37</f>
        <v>0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>
        <f t="shared" si="56"/>
        <v>42916</v>
      </c>
      <c r="D935" s="2" t="s">
        <v>701</v>
      </c>
      <c r="E935" s="11">
        <v>1</v>
      </c>
      <c r="F935" s="2" t="s">
        <v>958</v>
      </c>
      <c r="G935" s="2" t="s">
        <v>954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>
        <f t="shared" si="56"/>
        <v>42916</v>
      </c>
      <c r="D936" s="2" t="s">
        <v>703</v>
      </c>
      <c r="E936" s="11">
        <v>1</v>
      </c>
      <c r="F936" s="2" t="s">
        <v>959</v>
      </c>
      <c r="G936" s="2" t="s">
        <v>954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>
        <f t="shared" si="56"/>
        <v>42916</v>
      </c>
      <c r="D937" s="2" t="s">
        <v>705</v>
      </c>
      <c r="E937" s="11">
        <v>1</v>
      </c>
      <c r="F937" s="2" t="s">
        <v>704</v>
      </c>
      <c r="G937" s="2" t="s">
        <v>954</v>
      </c>
      <c r="H937" s="9">
        <f>'Справка 7'!C40</f>
        <v>6460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>
        <f t="shared" si="56"/>
        <v>42916</v>
      </c>
      <c r="D938" s="2" t="s">
        <v>707</v>
      </c>
      <c r="E938" s="11">
        <v>1</v>
      </c>
      <c r="F938" s="2" t="s">
        <v>960</v>
      </c>
      <c r="G938" s="2" t="s">
        <v>954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>
        <f t="shared" si="56"/>
        <v>42916</v>
      </c>
      <c r="D939" s="2" t="s">
        <v>709</v>
      </c>
      <c r="E939" s="11">
        <v>1</v>
      </c>
      <c r="F939" s="2" t="s">
        <v>961</v>
      </c>
      <c r="G939" s="2" t="s">
        <v>954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>
        <f t="shared" si="56"/>
        <v>42916</v>
      </c>
      <c r="D940" s="2" t="s">
        <v>711</v>
      </c>
      <c r="E940" s="11">
        <v>1</v>
      </c>
      <c r="F940" s="2" t="s">
        <v>962</v>
      </c>
      <c r="G940" s="2" t="s">
        <v>954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>
        <f t="shared" si="56"/>
        <v>42916</v>
      </c>
      <c r="D941" s="2" t="s">
        <v>713</v>
      </c>
      <c r="E941" s="11">
        <v>1</v>
      </c>
      <c r="F941" s="2" t="s">
        <v>682</v>
      </c>
      <c r="G941" s="2" t="s">
        <v>954</v>
      </c>
      <c r="H941" s="9">
        <f>'Справка 7'!C44</f>
        <v>6460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>
        <f t="shared" si="56"/>
        <v>42916</v>
      </c>
      <c r="D942" s="2" t="s">
        <v>715</v>
      </c>
      <c r="E942" s="11">
        <v>1</v>
      </c>
      <c r="F942" s="2" t="s">
        <v>675</v>
      </c>
      <c r="G942" s="2" t="s">
        <v>954</v>
      </c>
      <c r="H942" s="9">
        <f>'Справка 7'!C45</f>
        <v>7449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>
        <f t="shared" si="56"/>
        <v>42916</v>
      </c>
      <c r="D943" s="2" t="s">
        <v>717</v>
      </c>
      <c r="E943" s="11">
        <v>1</v>
      </c>
      <c r="F943" s="2" t="s">
        <v>716</v>
      </c>
      <c r="G943" s="2" t="s">
        <v>954</v>
      </c>
      <c r="H943" s="9">
        <f>'Справка 7'!C46</f>
        <v>9887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>
        <f t="shared" si="56"/>
        <v>42916</v>
      </c>
      <c r="D944" s="2" t="s">
        <v>653</v>
      </c>
      <c r="E944" s="11">
        <v>2</v>
      </c>
      <c r="F944" s="2" t="s">
        <v>652</v>
      </c>
      <c r="G944" s="2" t="s">
        <v>954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>
        <f t="shared" si="56"/>
        <v>42916</v>
      </c>
      <c r="D945" s="2" t="s">
        <v>656</v>
      </c>
      <c r="E945" s="11">
        <v>2</v>
      </c>
      <c r="F945" s="2" t="s">
        <v>655</v>
      </c>
      <c r="G945" s="2" t="s">
        <v>954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>
        <f t="shared" si="56"/>
        <v>42916</v>
      </c>
      <c r="D946" s="2" t="s">
        <v>658</v>
      </c>
      <c r="E946" s="11">
        <v>2</v>
      </c>
      <c r="F946" s="2" t="s">
        <v>657</v>
      </c>
      <c r="G946" s="2" t="s">
        <v>954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>
        <f t="shared" si="56"/>
        <v>42916</v>
      </c>
      <c r="D947" s="2" t="s">
        <v>660</v>
      </c>
      <c r="E947" s="11">
        <v>2</v>
      </c>
      <c r="F947" s="2" t="s">
        <v>659</v>
      </c>
      <c r="G947" s="2" t="s">
        <v>954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>
        <f t="shared" si="56"/>
        <v>42916</v>
      </c>
      <c r="D948" s="2" t="s">
        <v>662</v>
      </c>
      <c r="E948" s="11">
        <v>2</v>
      </c>
      <c r="F948" s="2" t="s">
        <v>661</v>
      </c>
      <c r="G948" s="2" t="s">
        <v>954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>
        <f t="shared" si="56"/>
        <v>42916</v>
      </c>
      <c r="D949" s="2" t="s">
        <v>664</v>
      </c>
      <c r="E949" s="11">
        <v>2</v>
      </c>
      <c r="F949" s="2" t="s">
        <v>663</v>
      </c>
      <c r="G949" s="2" t="s">
        <v>954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>
        <f t="shared" si="56"/>
        <v>42916</v>
      </c>
      <c r="D950" s="2" t="s">
        <v>666</v>
      </c>
      <c r="E950" s="11">
        <v>2</v>
      </c>
      <c r="F950" s="2" t="s">
        <v>665</v>
      </c>
      <c r="G950" s="2" t="s">
        <v>954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>
        <f t="shared" si="56"/>
        <v>42916</v>
      </c>
      <c r="D951" s="2" t="s">
        <v>668</v>
      </c>
      <c r="E951" s="11">
        <v>2</v>
      </c>
      <c r="F951" s="2" t="s">
        <v>667</v>
      </c>
      <c r="G951" s="2" t="s">
        <v>954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>
        <f t="shared" si="56"/>
        <v>42916</v>
      </c>
      <c r="D952" s="2" t="s">
        <v>669</v>
      </c>
      <c r="E952" s="11">
        <v>2</v>
      </c>
      <c r="F952" s="2" t="s">
        <v>661</v>
      </c>
      <c r="G952" s="2" t="s">
        <v>954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>
        <f t="shared" si="56"/>
        <v>42916</v>
      </c>
      <c r="D953" s="2" t="s">
        <v>671</v>
      </c>
      <c r="E953" s="11">
        <v>2</v>
      </c>
      <c r="F953" s="2" t="s">
        <v>654</v>
      </c>
      <c r="G953" s="2" t="s">
        <v>954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>
        <f t="shared" si="56"/>
        <v>42916</v>
      </c>
      <c r="D954" s="2" t="s">
        <v>674</v>
      </c>
      <c r="E954" s="11">
        <v>2</v>
      </c>
      <c r="F954" s="2" t="s">
        <v>955</v>
      </c>
      <c r="G954" s="2" t="s">
        <v>954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>
        <f t="shared" si="56"/>
        <v>42916</v>
      </c>
      <c r="D955" s="2" t="s">
        <v>677</v>
      </c>
      <c r="E955" s="11">
        <v>2</v>
      </c>
      <c r="F955" s="2" t="s">
        <v>676</v>
      </c>
      <c r="G955" s="2" t="s">
        <v>954</v>
      </c>
      <c r="H955" s="9">
        <f>'Справка 7'!D26</f>
        <v>275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>
        <f t="shared" si="56"/>
        <v>42916</v>
      </c>
      <c r="D956" s="2" t="s">
        <v>679</v>
      </c>
      <c r="E956" s="11">
        <v>2</v>
      </c>
      <c r="F956" s="2" t="s">
        <v>678</v>
      </c>
      <c r="G956" s="2" t="s">
        <v>954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>
        <f t="shared" si="56"/>
        <v>42916</v>
      </c>
      <c r="D957" s="2" t="s">
        <v>681</v>
      </c>
      <c r="E957" s="11">
        <v>2</v>
      </c>
      <c r="F957" s="2" t="s">
        <v>680</v>
      </c>
      <c r="G957" s="2" t="s">
        <v>954</v>
      </c>
      <c r="H957" s="9">
        <f>'Справка 7'!D28</f>
        <v>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>
        <f t="shared" si="56"/>
        <v>42916</v>
      </c>
      <c r="D958" s="2" t="s">
        <v>683</v>
      </c>
      <c r="E958" s="11">
        <v>2</v>
      </c>
      <c r="F958" s="2" t="s">
        <v>682</v>
      </c>
      <c r="G958" s="2" t="s">
        <v>954</v>
      </c>
      <c r="H958" s="9">
        <f>'Справка 7'!D29</f>
        <v>275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>
        <f t="shared" si="56"/>
        <v>42916</v>
      </c>
      <c r="D959" s="2" t="s">
        <v>685</v>
      </c>
      <c r="E959" s="11">
        <v>2</v>
      </c>
      <c r="F959" s="2" t="s">
        <v>684</v>
      </c>
      <c r="G959" s="2" t="s">
        <v>954</v>
      </c>
      <c r="H959" s="9">
        <f>'Справка 7'!D30</f>
        <v>595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>
        <f t="shared" si="56"/>
        <v>42916</v>
      </c>
      <c r="D960" s="2" t="s">
        <v>687</v>
      </c>
      <c r="E960" s="11">
        <v>2</v>
      </c>
      <c r="F960" s="2" t="s">
        <v>686</v>
      </c>
      <c r="G960" s="2" t="s">
        <v>954</v>
      </c>
      <c r="H960" s="9">
        <f>'Справка 7'!D31</f>
        <v>10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>
        <f t="shared" si="56"/>
        <v>42916</v>
      </c>
      <c r="D961" s="2" t="s">
        <v>689</v>
      </c>
      <c r="E961" s="11">
        <v>2</v>
      </c>
      <c r="F961" s="2" t="s">
        <v>688</v>
      </c>
      <c r="G961" s="2" t="s">
        <v>954</v>
      </c>
      <c r="H961" s="9">
        <f>'Справка 7'!D32</f>
        <v>102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>
        <f t="shared" si="56"/>
        <v>42916</v>
      </c>
      <c r="D962" s="2" t="s">
        <v>691</v>
      </c>
      <c r="E962" s="11">
        <v>2</v>
      </c>
      <c r="F962" s="2" t="s">
        <v>690</v>
      </c>
      <c r="G962" s="2" t="s">
        <v>954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>
        <f t="shared" si="56"/>
        <v>42916</v>
      </c>
      <c r="D963" s="2" t="s">
        <v>693</v>
      </c>
      <c r="E963" s="11">
        <v>2</v>
      </c>
      <c r="F963" s="2" t="s">
        <v>692</v>
      </c>
      <c r="G963" s="2" t="s">
        <v>954</v>
      </c>
      <c r="H963" s="9">
        <f>'Справка 7'!D34</f>
        <v>7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>
        <f t="shared" si="56"/>
        <v>42916</v>
      </c>
      <c r="D964" s="2" t="s">
        <v>695</v>
      </c>
      <c r="E964" s="11">
        <v>2</v>
      </c>
      <c r="F964" s="2" t="s">
        <v>694</v>
      </c>
      <c r="G964" s="2" t="s">
        <v>954</v>
      </c>
      <c r="H964" s="9">
        <f>'Справка 7'!D35</f>
        <v>0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>
        <f t="shared" si="56"/>
        <v>42916</v>
      </c>
      <c r="D965" s="2" t="s">
        <v>697</v>
      </c>
      <c r="E965" s="11">
        <v>2</v>
      </c>
      <c r="F965" s="2" t="s">
        <v>956</v>
      </c>
      <c r="G965" s="2" t="s">
        <v>954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>
        <f t="shared" si="56"/>
        <v>42916</v>
      </c>
      <c r="D966" s="2" t="s">
        <v>699</v>
      </c>
      <c r="E966" s="11">
        <v>2</v>
      </c>
      <c r="F966" s="2" t="s">
        <v>957</v>
      </c>
      <c r="G966" s="2" t="s">
        <v>954</v>
      </c>
      <c r="H966" s="9">
        <f>'Справка 7'!D37</f>
        <v>0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>
        <f t="shared" si="56"/>
        <v>42916</v>
      </c>
      <c r="D967" s="2" t="s">
        <v>701</v>
      </c>
      <c r="E967" s="11">
        <v>2</v>
      </c>
      <c r="F967" s="2" t="s">
        <v>958</v>
      </c>
      <c r="G967" s="2" t="s">
        <v>954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>
        <f t="shared" si="56"/>
        <v>42916</v>
      </c>
      <c r="D968" s="2" t="s">
        <v>703</v>
      </c>
      <c r="E968" s="11">
        <v>2</v>
      </c>
      <c r="F968" s="2" t="s">
        <v>959</v>
      </c>
      <c r="G968" s="2" t="s">
        <v>954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>
        <f t="shared" si="56"/>
        <v>42916</v>
      </c>
      <c r="D969" s="2" t="s">
        <v>705</v>
      </c>
      <c r="E969" s="11">
        <v>2</v>
      </c>
      <c r="F969" s="2" t="s">
        <v>704</v>
      </c>
      <c r="G969" s="2" t="s">
        <v>954</v>
      </c>
      <c r="H969" s="9">
        <f>'Справка 7'!D40</f>
        <v>6460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>
        <f t="shared" si="56"/>
        <v>42916</v>
      </c>
      <c r="D970" s="2" t="s">
        <v>707</v>
      </c>
      <c r="E970" s="11">
        <v>2</v>
      </c>
      <c r="F970" s="2" t="s">
        <v>960</v>
      </c>
      <c r="G970" s="2" t="s">
        <v>954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>
        <f t="shared" si="56"/>
        <v>42916</v>
      </c>
      <c r="D971" s="2" t="s">
        <v>709</v>
      </c>
      <c r="E971" s="11">
        <v>2</v>
      </c>
      <c r="F971" s="2" t="s">
        <v>961</v>
      </c>
      <c r="G971" s="2" t="s">
        <v>954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>
        <f t="shared" si="56"/>
        <v>42916</v>
      </c>
      <c r="D972" s="2" t="s">
        <v>711</v>
      </c>
      <c r="E972" s="11">
        <v>2</v>
      </c>
      <c r="F972" s="2" t="s">
        <v>962</v>
      </c>
      <c r="G972" s="2" t="s">
        <v>954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>
        <f t="shared" si="56"/>
        <v>42916</v>
      </c>
      <c r="D973" s="2" t="s">
        <v>713</v>
      </c>
      <c r="E973" s="11">
        <v>2</v>
      </c>
      <c r="F973" s="2" t="s">
        <v>682</v>
      </c>
      <c r="G973" s="2" t="s">
        <v>954</v>
      </c>
      <c r="H973" s="9">
        <f>'Справка 7'!D44</f>
        <v>6460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>
        <f t="shared" si="56"/>
        <v>42916</v>
      </c>
      <c r="D974" s="2" t="s">
        <v>715</v>
      </c>
      <c r="E974" s="11">
        <v>2</v>
      </c>
      <c r="F974" s="2" t="s">
        <v>675</v>
      </c>
      <c r="G974" s="2" t="s">
        <v>954</v>
      </c>
      <c r="H974" s="9">
        <f>'Справка 7'!D45</f>
        <v>7449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>
        <f t="shared" si="56"/>
        <v>42916</v>
      </c>
      <c r="D975" s="2" t="s">
        <v>717</v>
      </c>
      <c r="E975" s="11">
        <v>2</v>
      </c>
      <c r="F975" s="2" t="s">
        <v>716</v>
      </c>
      <c r="G975" s="2" t="s">
        <v>954</v>
      </c>
      <c r="H975" s="9">
        <f>'Справка 7'!D46</f>
        <v>7449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>
        <f aca="true" t="shared" si="59" ref="C976:C1039">endDate</f>
        <v>42916</v>
      </c>
      <c r="D976" s="2" t="s">
        <v>653</v>
      </c>
      <c r="E976" s="11">
        <v>3</v>
      </c>
      <c r="F976" s="2" t="s">
        <v>652</v>
      </c>
      <c r="G976" s="2" t="s">
        <v>954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>
        <f t="shared" si="59"/>
        <v>42916</v>
      </c>
      <c r="D977" s="2" t="s">
        <v>656</v>
      </c>
      <c r="E977" s="11">
        <v>3</v>
      </c>
      <c r="F977" s="2" t="s">
        <v>655</v>
      </c>
      <c r="G977" s="2" t="s">
        <v>954</v>
      </c>
      <c r="H977" s="9">
        <f>'Справка 7'!E13</f>
        <v>0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>
        <f t="shared" si="59"/>
        <v>42916</v>
      </c>
      <c r="D978" s="2" t="s">
        <v>658</v>
      </c>
      <c r="E978" s="11">
        <v>3</v>
      </c>
      <c r="F978" s="2" t="s">
        <v>657</v>
      </c>
      <c r="G978" s="2" t="s">
        <v>954</v>
      </c>
      <c r="H978" s="9">
        <f>'Справка 7'!E14</f>
        <v>0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>
        <f t="shared" si="59"/>
        <v>42916</v>
      </c>
      <c r="D979" s="2" t="s">
        <v>660</v>
      </c>
      <c r="E979" s="11">
        <v>3</v>
      </c>
      <c r="F979" s="2" t="s">
        <v>659</v>
      </c>
      <c r="G979" s="2" t="s">
        <v>954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>
        <f t="shared" si="59"/>
        <v>42916</v>
      </c>
      <c r="D980" s="2" t="s">
        <v>662</v>
      </c>
      <c r="E980" s="11">
        <v>3</v>
      </c>
      <c r="F980" s="2" t="s">
        <v>661</v>
      </c>
      <c r="G980" s="2" t="s">
        <v>954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>
        <f t="shared" si="59"/>
        <v>42916</v>
      </c>
      <c r="D981" s="2" t="s">
        <v>664</v>
      </c>
      <c r="E981" s="11">
        <v>3</v>
      </c>
      <c r="F981" s="2" t="s">
        <v>663</v>
      </c>
      <c r="G981" s="2" t="s">
        <v>954</v>
      </c>
      <c r="H981" s="9">
        <f>'Справка 7'!E17</f>
        <v>2438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>
        <f t="shared" si="59"/>
        <v>42916</v>
      </c>
      <c r="D982" s="2" t="s">
        <v>666</v>
      </c>
      <c r="E982" s="11">
        <v>3</v>
      </c>
      <c r="F982" s="2" t="s">
        <v>665</v>
      </c>
      <c r="G982" s="2" t="s">
        <v>954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>
        <f t="shared" si="59"/>
        <v>42916</v>
      </c>
      <c r="D983" s="2" t="s">
        <v>668</v>
      </c>
      <c r="E983" s="11">
        <v>3</v>
      </c>
      <c r="F983" s="2" t="s">
        <v>667</v>
      </c>
      <c r="G983" s="2" t="s">
        <v>954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>
        <f t="shared" si="59"/>
        <v>42916</v>
      </c>
      <c r="D984" s="2" t="s">
        <v>669</v>
      </c>
      <c r="E984" s="11">
        <v>3</v>
      </c>
      <c r="F984" s="2" t="s">
        <v>661</v>
      </c>
      <c r="G984" s="2" t="s">
        <v>954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>
        <f t="shared" si="59"/>
        <v>42916</v>
      </c>
      <c r="D985" s="2" t="s">
        <v>671</v>
      </c>
      <c r="E985" s="11">
        <v>3</v>
      </c>
      <c r="F985" s="2" t="s">
        <v>654</v>
      </c>
      <c r="G985" s="2" t="s">
        <v>954</v>
      </c>
      <c r="H985" s="9">
        <f>'Справка 7'!E21</f>
        <v>2438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>
        <f t="shared" si="59"/>
        <v>42916</v>
      </c>
      <c r="D986" s="2" t="s">
        <v>674</v>
      </c>
      <c r="E986" s="11">
        <v>3</v>
      </c>
      <c r="F986" s="2" t="s">
        <v>955</v>
      </c>
      <c r="G986" s="2" t="s">
        <v>954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>
        <f t="shared" si="59"/>
        <v>42916</v>
      </c>
      <c r="D987" s="2" t="s">
        <v>677</v>
      </c>
      <c r="E987" s="11">
        <v>3</v>
      </c>
      <c r="F987" s="2" t="s">
        <v>676</v>
      </c>
      <c r="G987" s="2" t="s">
        <v>954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>
        <f t="shared" si="59"/>
        <v>42916</v>
      </c>
      <c r="D988" s="2" t="s">
        <v>679</v>
      </c>
      <c r="E988" s="11">
        <v>3</v>
      </c>
      <c r="F988" s="2" t="s">
        <v>678</v>
      </c>
      <c r="G988" s="2" t="s">
        <v>954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>
        <f t="shared" si="59"/>
        <v>42916</v>
      </c>
      <c r="D989" s="2" t="s">
        <v>681</v>
      </c>
      <c r="E989" s="11">
        <v>3</v>
      </c>
      <c r="F989" s="2" t="s">
        <v>680</v>
      </c>
      <c r="G989" s="2" t="s">
        <v>954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>
        <f t="shared" si="59"/>
        <v>42916</v>
      </c>
      <c r="D990" s="2" t="s">
        <v>683</v>
      </c>
      <c r="E990" s="11">
        <v>3</v>
      </c>
      <c r="F990" s="2" t="s">
        <v>682</v>
      </c>
      <c r="G990" s="2" t="s">
        <v>954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>
        <f t="shared" si="59"/>
        <v>42916</v>
      </c>
      <c r="D991" s="2" t="s">
        <v>685</v>
      </c>
      <c r="E991" s="11">
        <v>3</v>
      </c>
      <c r="F991" s="2" t="s">
        <v>684</v>
      </c>
      <c r="G991" s="2" t="s">
        <v>954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>
        <f t="shared" si="59"/>
        <v>42916</v>
      </c>
      <c r="D992" s="2" t="s">
        <v>687</v>
      </c>
      <c r="E992" s="11">
        <v>3</v>
      </c>
      <c r="F992" s="2" t="s">
        <v>686</v>
      </c>
      <c r="G992" s="2" t="s">
        <v>954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>
        <f t="shared" si="59"/>
        <v>42916</v>
      </c>
      <c r="D993" s="2" t="s">
        <v>689</v>
      </c>
      <c r="E993" s="11">
        <v>3</v>
      </c>
      <c r="F993" s="2" t="s">
        <v>688</v>
      </c>
      <c r="G993" s="2" t="s">
        <v>954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>
        <f t="shared" si="59"/>
        <v>42916</v>
      </c>
      <c r="D994" s="2" t="s">
        <v>691</v>
      </c>
      <c r="E994" s="11">
        <v>3</v>
      </c>
      <c r="F994" s="2" t="s">
        <v>690</v>
      </c>
      <c r="G994" s="2" t="s">
        <v>954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>
        <f t="shared" si="59"/>
        <v>42916</v>
      </c>
      <c r="D995" s="2" t="s">
        <v>693</v>
      </c>
      <c r="E995" s="11">
        <v>3</v>
      </c>
      <c r="F995" s="2" t="s">
        <v>692</v>
      </c>
      <c r="G995" s="2" t="s">
        <v>954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>
        <f t="shared" si="59"/>
        <v>42916</v>
      </c>
      <c r="D996" s="2" t="s">
        <v>695</v>
      </c>
      <c r="E996" s="11">
        <v>3</v>
      </c>
      <c r="F996" s="2" t="s">
        <v>694</v>
      </c>
      <c r="G996" s="2" t="s">
        <v>954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>
        <f t="shared" si="59"/>
        <v>42916</v>
      </c>
      <c r="D997" s="2" t="s">
        <v>697</v>
      </c>
      <c r="E997" s="11">
        <v>3</v>
      </c>
      <c r="F997" s="2" t="s">
        <v>956</v>
      </c>
      <c r="G997" s="2" t="s">
        <v>954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>
        <f t="shared" si="59"/>
        <v>42916</v>
      </c>
      <c r="D998" s="2" t="s">
        <v>699</v>
      </c>
      <c r="E998" s="11">
        <v>3</v>
      </c>
      <c r="F998" s="2" t="s">
        <v>957</v>
      </c>
      <c r="G998" s="2" t="s">
        <v>954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>
        <f t="shared" si="59"/>
        <v>42916</v>
      </c>
      <c r="D999" s="2" t="s">
        <v>701</v>
      </c>
      <c r="E999" s="11">
        <v>3</v>
      </c>
      <c r="F999" s="2" t="s">
        <v>958</v>
      </c>
      <c r="G999" s="2" t="s">
        <v>954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>
        <f t="shared" si="59"/>
        <v>42916</v>
      </c>
      <c r="D1000" s="2" t="s">
        <v>703</v>
      </c>
      <c r="E1000" s="11">
        <v>3</v>
      </c>
      <c r="F1000" s="2" t="s">
        <v>959</v>
      </c>
      <c r="G1000" s="2" t="s">
        <v>954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>
        <f t="shared" si="59"/>
        <v>42916</v>
      </c>
      <c r="D1001" s="2" t="s">
        <v>705</v>
      </c>
      <c r="E1001" s="11">
        <v>3</v>
      </c>
      <c r="F1001" s="2" t="s">
        <v>704</v>
      </c>
      <c r="G1001" s="2" t="s">
        <v>954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>
        <f t="shared" si="59"/>
        <v>42916</v>
      </c>
      <c r="D1002" s="2" t="s">
        <v>707</v>
      </c>
      <c r="E1002" s="11">
        <v>3</v>
      </c>
      <c r="F1002" s="2" t="s">
        <v>960</v>
      </c>
      <c r="G1002" s="2" t="s">
        <v>954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>
        <f t="shared" si="59"/>
        <v>42916</v>
      </c>
      <c r="D1003" s="2" t="s">
        <v>709</v>
      </c>
      <c r="E1003" s="11">
        <v>3</v>
      </c>
      <c r="F1003" s="2" t="s">
        <v>961</v>
      </c>
      <c r="G1003" s="2" t="s">
        <v>954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>
        <f t="shared" si="59"/>
        <v>42916</v>
      </c>
      <c r="D1004" s="2" t="s">
        <v>711</v>
      </c>
      <c r="E1004" s="11">
        <v>3</v>
      </c>
      <c r="F1004" s="2" t="s">
        <v>962</v>
      </c>
      <c r="G1004" s="2" t="s">
        <v>954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>
        <f t="shared" si="59"/>
        <v>42916</v>
      </c>
      <c r="D1005" s="2" t="s">
        <v>713</v>
      </c>
      <c r="E1005" s="11">
        <v>3</v>
      </c>
      <c r="F1005" s="2" t="s">
        <v>682</v>
      </c>
      <c r="G1005" s="2" t="s">
        <v>954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>
        <f t="shared" si="59"/>
        <v>42916</v>
      </c>
      <c r="D1006" s="2" t="s">
        <v>715</v>
      </c>
      <c r="E1006" s="11">
        <v>3</v>
      </c>
      <c r="F1006" s="2" t="s">
        <v>675</v>
      </c>
      <c r="G1006" s="2" t="s">
        <v>954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>
        <f t="shared" si="59"/>
        <v>42916</v>
      </c>
      <c r="D1007" s="2" t="s">
        <v>717</v>
      </c>
      <c r="E1007" s="11">
        <v>3</v>
      </c>
      <c r="F1007" s="2" t="s">
        <v>716</v>
      </c>
      <c r="G1007" s="2" t="s">
        <v>954</v>
      </c>
      <c r="H1007" s="9">
        <f>'Справка 7'!E46</f>
        <v>2438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>
        <f t="shared" si="59"/>
        <v>42916</v>
      </c>
      <c r="D1008" s="2" t="s">
        <v>724</v>
      </c>
      <c r="E1008" s="11">
        <v>1</v>
      </c>
      <c r="F1008" s="2" t="s">
        <v>723</v>
      </c>
      <c r="G1008" s="12" t="s">
        <v>963</v>
      </c>
      <c r="H1008" s="2">
        <f>'Справка 7'!C54</f>
        <v>104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>
        <f t="shared" si="59"/>
        <v>42916</v>
      </c>
      <c r="D1009" s="2" t="s">
        <v>726</v>
      </c>
      <c r="E1009" s="11">
        <v>1</v>
      </c>
      <c r="F1009" s="2" t="s">
        <v>725</v>
      </c>
      <c r="G1009" s="12" t="s">
        <v>963</v>
      </c>
      <c r="H1009" s="2">
        <f>'Справка 7'!C55</f>
        <v>104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>
        <f t="shared" si="59"/>
        <v>42916</v>
      </c>
      <c r="D1010" s="2" t="s">
        <v>728</v>
      </c>
      <c r="E1010" s="11">
        <v>1</v>
      </c>
      <c r="F1010" s="2" t="s">
        <v>727</v>
      </c>
      <c r="G1010" s="12" t="s">
        <v>963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>
        <f t="shared" si="59"/>
        <v>42916</v>
      </c>
      <c r="D1011" s="2" t="s">
        <v>729</v>
      </c>
      <c r="E1011" s="11">
        <v>1</v>
      </c>
      <c r="F1011" s="2" t="s">
        <v>712</v>
      </c>
      <c r="G1011" s="12" t="s">
        <v>963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>
        <f t="shared" si="59"/>
        <v>42916</v>
      </c>
      <c r="D1012" s="2" t="s">
        <v>731</v>
      </c>
      <c r="E1012" s="11">
        <v>1</v>
      </c>
      <c r="F1012" s="2" t="s">
        <v>730</v>
      </c>
      <c r="G1012" s="12" t="s">
        <v>963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>
        <f t="shared" si="59"/>
        <v>42916</v>
      </c>
      <c r="D1013" s="2" t="s">
        <v>733</v>
      </c>
      <c r="E1013" s="11">
        <v>1</v>
      </c>
      <c r="F1013" s="2" t="s">
        <v>732</v>
      </c>
      <c r="G1013" s="12" t="s">
        <v>963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>
        <f t="shared" si="59"/>
        <v>42916</v>
      </c>
      <c r="D1014" s="2" t="s">
        <v>735</v>
      </c>
      <c r="E1014" s="11">
        <v>1</v>
      </c>
      <c r="F1014" s="2" t="s">
        <v>734</v>
      </c>
      <c r="G1014" s="12" t="s">
        <v>963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>
        <f t="shared" si="59"/>
        <v>42916</v>
      </c>
      <c r="D1015" s="2" t="s">
        <v>737</v>
      </c>
      <c r="E1015" s="11">
        <v>1</v>
      </c>
      <c r="F1015" s="2" t="s">
        <v>736</v>
      </c>
      <c r="G1015" s="12" t="s">
        <v>963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>
        <f t="shared" si="59"/>
        <v>42916</v>
      </c>
      <c r="D1016" s="2" t="s">
        <v>738</v>
      </c>
      <c r="E1016" s="11">
        <v>1</v>
      </c>
      <c r="F1016" s="2" t="s">
        <v>734</v>
      </c>
      <c r="G1016" s="12" t="s">
        <v>963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>
        <f t="shared" si="59"/>
        <v>42916</v>
      </c>
      <c r="D1017" s="2" t="s">
        <v>739</v>
      </c>
      <c r="E1017" s="11">
        <v>1</v>
      </c>
      <c r="F1017" s="2" t="s">
        <v>171</v>
      </c>
      <c r="G1017" s="12" t="s">
        <v>963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>
        <f t="shared" si="59"/>
        <v>42916</v>
      </c>
      <c r="D1018" s="2" t="s">
        <v>740</v>
      </c>
      <c r="E1018" s="11">
        <v>1</v>
      </c>
      <c r="F1018" s="2" t="s">
        <v>174</v>
      </c>
      <c r="G1018" s="12" t="s">
        <v>963</v>
      </c>
      <c r="H1018" s="2">
        <f>'Справка 7'!C64</f>
        <v>58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>
        <f t="shared" si="59"/>
        <v>42916</v>
      </c>
      <c r="D1019" s="2" t="s">
        <v>742</v>
      </c>
      <c r="E1019" s="11">
        <v>1</v>
      </c>
      <c r="F1019" s="2" t="s">
        <v>741</v>
      </c>
      <c r="G1019" s="12" t="s">
        <v>963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>
        <f t="shared" si="59"/>
        <v>42916</v>
      </c>
      <c r="D1020" s="2" t="s">
        <v>744</v>
      </c>
      <c r="E1020" s="11">
        <v>1</v>
      </c>
      <c r="F1020" s="2" t="s">
        <v>743</v>
      </c>
      <c r="G1020" s="12" t="s">
        <v>963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>
        <f t="shared" si="59"/>
        <v>42916</v>
      </c>
      <c r="D1021" s="2" t="s">
        <v>746</v>
      </c>
      <c r="E1021" s="11">
        <v>1</v>
      </c>
      <c r="F1021" s="2" t="s">
        <v>745</v>
      </c>
      <c r="G1021" s="12" t="s">
        <v>963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>
        <f t="shared" si="59"/>
        <v>42916</v>
      </c>
      <c r="D1022" s="2" t="s">
        <v>748</v>
      </c>
      <c r="E1022" s="11">
        <v>1</v>
      </c>
      <c r="F1022" s="2" t="s">
        <v>722</v>
      </c>
      <c r="G1022" s="12" t="s">
        <v>963</v>
      </c>
      <c r="H1022" s="2">
        <f>'Справка 7'!C68</f>
        <v>162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>
        <f t="shared" si="59"/>
        <v>42916</v>
      </c>
      <c r="D1023" s="2" t="s">
        <v>751</v>
      </c>
      <c r="E1023" s="11">
        <v>1</v>
      </c>
      <c r="F1023" s="2" t="s">
        <v>964</v>
      </c>
      <c r="G1023" s="12" t="s">
        <v>963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>
        <f t="shared" si="59"/>
        <v>42916</v>
      </c>
      <c r="D1024" s="2" t="s">
        <v>753</v>
      </c>
      <c r="E1024" s="11">
        <v>1</v>
      </c>
      <c r="F1024" s="2" t="s">
        <v>723</v>
      </c>
      <c r="G1024" s="12" t="s">
        <v>963</v>
      </c>
      <c r="H1024" s="2">
        <f>'Справка 7'!C73</f>
        <v>257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>
        <f t="shared" si="59"/>
        <v>42916</v>
      </c>
      <c r="D1025" s="2" t="s">
        <v>755</v>
      </c>
      <c r="E1025" s="11">
        <v>1</v>
      </c>
      <c r="F1025" s="2" t="s">
        <v>754</v>
      </c>
      <c r="G1025" s="12" t="s">
        <v>963</v>
      </c>
      <c r="H1025" s="2">
        <f>'Справка 7'!C74</f>
        <v>0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>
        <f t="shared" si="59"/>
        <v>42916</v>
      </c>
      <c r="D1026" s="2" t="s">
        <v>757</v>
      </c>
      <c r="E1026" s="11">
        <v>1</v>
      </c>
      <c r="F1026" s="2" t="s">
        <v>756</v>
      </c>
      <c r="G1026" s="12" t="s">
        <v>963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>
        <f t="shared" si="59"/>
        <v>42916</v>
      </c>
      <c r="D1027" s="2" t="s">
        <v>759</v>
      </c>
      <c r="E1027" s="11">
        <v>1</v>
      </c>
      <c r="F1027" s="2" t="s">
        <v>758</v>
      </c>
      <c r="G1027" s="12" t="s">
        <v>963</v>
      </c>
      <c r="H1027" s="2">
        <f>'Справка 7'!C76</f>
        <v>257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>
        <f t="shared" si="59"/>
        <v>42916</v>
      </c>
      <c r="D1028" s="2" t="s">
        <v>760</v>
      </c>
      <c r="E1028" s="11">
        <v>1</v>
      </c>
      <c r="F1028" s="2" t="s">
        <v>730</v>
      </c>
      <c r="G1028" s="12" t="s">
        <v>963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>
        <f t="shared" si="59"/>
        <v>42916</v>
      </c>
      <c r="D1029" s="2" t="s">
        <v>762</v>
      </c>
      <c r="E1029" s="11">
        <v>1</v>
      </c>
      <c r="F1029" s="2" t="s">
        <v>761</v>
      </c>
      <c r="G1029" s="12" t="s">
        <v>963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>
        <f t="shared" si="59"/>
        <v>42916</v>
      </c>
      <c r="D1030" s="2" t="s">
        <v>764</v>
      </c>
      <c r="E1030" s="11">
        <v>1</v>
      </c>
      <c r="F1030" s="2" t="s">
        <v>763</v>
      </c>
      <c r="G1030" s="12" t="s">
        <v>963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>
        <f t="shared" si="59"/>
        <v>42916</v>
      </c>
      <c r="D1031" s="2" t="s">
        <v>766</v>
      </c>
      <c r="E1031" s="11">
        <v>1</v>
      </c>
      <c r="F1031" s="2" t="s">
        <v>765</v>
      </c>
      <c r="G1031" s="12" t="s">
        <v>963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>
        <f t="shared" si="59"/>
        <v>42916</v>
      </c>
      <c r="D1032" s="2" t="s">
        <v>767</v>
      </c>
      <c r="E1032" s="11">
        <v>1</v>
      </c>
      <c r="F1032" s="2" t="s">
        <v>734</v>
      </c>
      <c r="G1032" s="12" t="s">
        <v>963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>
        <f t="shared" si="59"/>
        <v>42916</v>
      </c>
      <c r="D1033" s="2" t="s">
        <v>769</v>
      </c>
      <c r="E1033" s="11">
        <v>1</v>
      </c>
      <c r="F1033" s="2" t="s">
        <v>768</v>
      </c>
      <c r="G1033" s="12" t="s">
        <v>963</v>
      </c>
      <c r="H1033" s="2">
        <f>'Справка 7'!C82</f>
        <v>337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>
        <f t="shared" si="59"/>
        <v>42916</v>
      </c>
      <c r="D1034" s="2" t="s">
        <v>771</v>
      </c>
      <c r="E1034" s="11">
        <v>1</v>
      </c>
      <c r="F1034" s="2" t="s">
        <v>770</v>
      </c>
      <c r="G1034" s="12" t="s">
        <v>963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>
        <f t="shared" si="59"/>
        <v>42916</v>
      </c>
      <c r="D1035" s="2" t="s">
        <v>773</v>
      </c>
      <c r="E1035" s="11">
        <v>1</v>
      </c>
      <c r="F1035" s="2" t="s">
        <v>772</v>
      </c>
      <c r="G1035" s="12" t="s">
        <v>963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>
        <f t="shared" si="59"/>
        <v>42916</v>
      </c>
      <c r="D1036" s="2" t="s">
        <v>775</v>
      </c>
      <c r="E1036" s="11">
        <v>1</v>
      </c>
      <c r="F1036" s="2" t="s">
        <v>774</v>
      </c>
      <c r="G1036" s="12" t="s">
        <v>963</v>
      </c>
      <c r="H1036" s="2">
        <f>'Справка 7'!C85</f>
        <v>337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>
        <f t="shared" si="59"/>
        <v>42916</v>
      </c>
      <c r="D1037" s="2" t="s">
        <v>777</v>
      </c>
      <c r="E1037" s="11">
        <v>1</v>
      </c>
      <c r="F1037" s="2" t="s">
        <v>776</v>
      </c>
      <c r="G1037" s="12" t="s">
        <v>963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>
        <f t="shared" si="59"/>
        <v>42916</v>
      </c>
      <c r="D1038" s="2" t="s">
        <v>779</v>
      </c>
      <c r="E1038" s="11">
        <v>1</v>
      </c>
      <c r="F1038" s="2" t="s">
        <v>778</v>
      </c>
      <c r="G1038" s="12" t="s">
        <v>963</v>
      </c>
      <c r="H1038" s="2">
        <f>'Справка 7'!C87</f>
        <v>1591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>
        <f t="shared" si="59"/>
        <v>42916</v>
      </c>
      <c r="D1039" s="2" t="s">
        <v>781</v>
      </c>
      <c r="E1039" s="11">
        <v>1</v>
      </c>
      <c r="F1039" s="2" t="s">
        <v>780</v>
      </c>
      <c r="G1039" s="12" t="s">
        <v>963</v>
      </c>
      <c r="H1039" s="2">
        <f>'Справка 7'!C88</f>
        <v>0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>
        <f aca="true" t="shared" si="62" ref="C1040:C1103">endDate</f>
        <v>42916</v>
      </c>
      <c r="D1040" s="2" t="s">
        <v>783</v>
      </c>
      <c r="E1040" s="11">
        <v>1</v>
      </c>
      <c r="F1040" s="2" t="s">
        <v>782</v>
      </c>
      <c r="G1040" s="12" t="s">
        <v>963</v>
      </c>
      <c r="H1040" s="2">
        <f>'Справка 7'!C89</f>
        <v>106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>
        <f t="shared" si="62"/>
        <v>42916</v>
      </c>
      <c r="D1041" s="2" t="s">
        <v>785</v>
      </c>
      <c r="E1041" s="11">
        <v>1</v>
      </c>
      <c r="F1041" s="2" t="s">
        <v>784</v>
      </c>
      <c r="G1041" s="12" t="s">
        <v>963</v>
      </c>
      <c r="H1041" s="2">
        <f>'Справка 7'!C90</f>
        <v>131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>
        <f t="shared" si="62"/>
        <v>42916</v>
      </c>
      <c r="D1042" s="2" t="s">
        <v>787</v>
      </c>
      <c r="E1042" s="11">
        <v>1</v>
      </c>
      <c r="F1042" s="2" t="s">
        <v>786</v>
      </c>
      <c r="G1042" s="12" t="s">
        <v>963</v>
      </c>
      <c r="H1042" s="2">
        <f>'Справка 7'!C91</f>
        <v>149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>
        <f t="shared" si="62"/>
        <v>42916</v>
      </c>
      <c r="D1043" s="2" t="s">
        <v>789</v>
      </c>
      <c r="E1043" s="11">
        <v>1</v>
      </c>
      <c r="F1043" s="2" t="s">
        <v>788</v>
      </c>
      <c r="G1043" s="12" t="s">
        <v>963</v>
      </c>
      <c r="H1043" s="2">
        <f>'Справка 7'!C92</f>
        <v>1182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>
        <f t="shared" si="62"/>
        <v>42916</v>
      </c>
      <c r="D1044" s="2" t="s">
        <v>791</v>
      </c>
      <c r="E1044" s="11">
        <v>1</v>
      </c>
      <c r="F1044" s="2" t="s">
        <v>790</v>
      </c>
      <c r="G1044" s="12" t="s">
        <v>963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>
        <f t="shared" si="62"/>
        <v>42916</v>
      </c>
      <c r="D1045" s="2" t="s">
        <v>792</v>
      </c>
      <c r="E1045" s="11">
        <v>1</v>
      </c>
      <c r="F1045" s="2" t="s">
        <v>698</v>
      </c>
      <c r="G1045" s="12" t="s">
        <v>963</v>
      </c>
      <c r="H1045" s="2">
        <f>'Справка 7'!C94</f>
        <v>0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>
        <f t="shared" si="62"/>
        <v>42916</v>
      </c>
      <c r="D1046" s="2" t="s">
        <v>793</v>
      </c>
      <c r="E1046" s="11">
        <v>1</v>
      </c>
      <c r="F1046" s="2" t="s">
        <v>702</v>
      </c>
      <c r="G1046" s="12" t="s">
        <v>963</v>
      </c>
      <c r="H1046" s="2">
        <f>'Справка 7'!C95</f>
        <v>1182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>
        <f t="shared" si="62"/>
        <v>42916</v>
      </c>
      <c r="D1047" s="2" t="s">
        <v>795</v>
      </c>
      <c r="E1047" s="11">
        <v>1</v>
      </c>
      <c r="F1047" s="2" t="s">
        <v>794</v>
      </c>
      <c r="G1047" s="12" t="s">
        <v>963</v>
      </c>
      <c r="H1047" s="2">
        <f>'Справка 7'!C96</f>
        <v>23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>
        <f t="shared" si="62"/>
        <v>42916</v>
      </c>
      <c r="D1048" s="2" t="s">
        <v>797</v>
      </c>
      <c r="E1048" s="11">
        <v>1</v>
      </c>
      <c r="F1048" s="2" t="s">
        <v>796</v>
      </c>
      <c r="G1048" s="12" t="s">
        <v>963</v>
      </c>
      <c r="H1048" s="2">
        <f>'Справка 7'!C97</f>
        <v>3517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>
        <f t="shared" si="62"/>
        <v>42916</v>
      </c>
      <c r="D1049" s="2" t="s">
        <v>799</v>
      </c>
      <c r="E1049" s="11">
        <v>1</v>
      </c>
      <c r="F1049" s="2" t="s">
        <v>752</v>
      </c>
      <c r="G1049" s="12" t="s">
        <v>963</v>
      </c>
      <c r="H1049" s="2">
        <f>'Справка 7'!C98</f>
        <v>5702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>
        <f t="shared" si="62"/>
        <v>42916</v>
      </c>
      <c r="D1050" s="2" t="s">
        <v>801</v>
      </c>
      <c r="E1050" s="11">
        <v>1</v>
      </c>
      <c r="F1050" s="2" t="s">
        <v>800</v>
      </c>
      <c r="G1050" s="12" t="s">
        <v>963</v>
      </c>
      <c r="H1050" s="2">
        <f>'Справка 7'!C99</f>
        <v>5864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>
        <f t="shared" si="62"/>
        <v>42916</v>
      </c>
      <c r="D1051" s="2" t="s">
        <v>724</v>
      </c>
      <c r="E1051" s="11">
        <v>2</v>
      </c>
      <c r="F1051" s="2" t="s">
        <v>723</v>
      </c>
      <c r="G1051" s="12" t="s">
        <v>963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>
        <f t="shared" si="62"/>
        <v>42916</v>
      </c>
      <c r="D1052" s="2" t="s">
        <v>726</v>
      </c>
      <c r="E1052" s="11">
        <v>2</v>
      </c>
      <c r="F1052" s="2" t="s">
        <v>725</v>
      </c>
      <c r="G1052" s="12" t="s">
        <v>963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>
        <f t="shared" si="62"/>
        <v>42916</v>
      </c>
      <c r="D1053" s="2" t="s">
        <v>728</v>
      </c>
      <c r="E1053" s="11">
        <v>2</v>
      </c>
      <c r="F1053" s="2" t="s">
        <v>727</v>
      </c>
      <c r="G1053" s="12" t="s">
        <v>963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>
        <f t="shared" si="62"/>
        <v>42916</v>
      </c>
      <c r="D1054" s="2" t="s">
        <v>729</v>
      </c>
      <c r="E1054" s="11">
        <v>2</v>
      </c>
      <c r="F1054" s="2" t="s">
        <v>712</v>
      </c>
      <c r="G1054" s="12" t="s">
        <v>963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>
        <f t="shared" si="62"/>
        <v>42916</v>
      </c>
      <c r="D1055" s="2" t="s">
        <v>731</v>
      </c>
      <c r="E1055" s="11">
        <v>2</v>
      </c>
      <c r="F1055" s="2" t="s">
        <v>730</v>
      </c>
      <c r="G1055" s="12" t="s">
        <v>963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>
        <f t="shared" si="62"/>
        <v>42916</v>
      </c>
      <c r="D1056" s="2" t="s">
        <v>733</v>
      </c>
      <c r="E1056" s="11">
        <v>2</v>
      </c>
      <c r="F1056" s="2" t="s">
        <v>732</v>
      </c>
      <c r="G1056" s="12" t="s">
        <v>963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>
        <f t="shared" si="62"/>
        <v>42916</v>
      </c>
      <c r="D1057" s="2" t="s">
        <v>735</v>
      </c>
      <c r="E1057" s="11">
        <v>2</v>
      </c>
      <c r="F1057" s="2" t="s">
        <v>734</v>
      </c>
      <c r="G1057" s="12" t="s">
        <v>963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>
        <f t="shared" si="62"/>
        <v>42916</v>
      </c>
      <c r="D1058" s="2" t="s">
        <v>737</v>
      </c>
      <c r="E1058" s="11">
        <v>2</v>
      </c>
      <c r="F1058" s="2" t="s">
        <v>736</v>
      </c>
      <c r="G1058" s="12" t="s">
        <v>963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>
        <f t="shared" si="62"/>
        <v>42916</v>
      </c>
      <c r="D1059" s="2" t="s">
        <v>738</v>
      </c>
      <c r="E1059" s="11">
        <v>2</v>
      </c>
      <c r="F1059" s="2" t="s">
        <v>734</v>
      </c>
      <c r="G1059" s="12" t="s">
        <v>963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>
        <f t="shared" si="62"/>
        <v>42916</v>
      </c>
      <c r="D1060" s="2" t="s">
        <v>739</v>
      </c>
      <c r="E1060" s="11">
        <v>2</v>
      </c>
      <c r="F1060" s="2" t="s">
        <v>171</v>
      </c>
      <c r="G1060" s="12" t="s">
        <v>963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>
        <f t="shared" si="62"/>
        <v>42916</v>
      </c>
      <c r="D1061" s="2" t="s">
        <v>740</v>
      </c>
      <c r="E1061" s="11">
        <v>2</v>
      </c>
      <c r="F1061" s="2" t="s">
        <v>174</v>
      </c>
      <c r="G1061" s="12" t="s">
        <v>963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>
        <f t="shared" si="62"/>
        <v>42916</v>
      </c>
      <c r="D1062" s="2" t="s">
        <v>742</v>
      </c>
      <c r="E1062" s="11">
        <v>2</v>
      </c>
      <c r="F1062" s="2" t="s">
        <v>741</v>
      </c>
      <c r="G1062" s="12" t="s">
        <v>963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>
        <f t="shared" si="62"/>
        <v>42916</v>
      </c>
      <c r="D1063" s="2" t="s">
        <v>744</v>
      </c>
      <c r="E1063" s="11">
        <v>2</v>
      </c>
      <c r="F1063" s="2" t="s">
        <v>743</v>
      </c>
      <c r="G1063" s="12" t="s">
        <v>963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>
        <f t="shared" si="62"/>
        <v>42916</v>
      </c>
      <c r="D1064" s="2" t="s">
        <v>746</v>
      </c>
      <c r="E1064" s="11">
        <v>2</v>
      </c>
      <c r="F1064" s="2" t="s">
        <v>745</v>
      </c>
      <c r="G1064" s="12" t="s">
        <v>963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>
        <f t="shared" si="62"/>
        <v>42916</v>
      </c>
      <c r="D1065" s="2" t="s">
        <v>748</v>
      </c>
      <c r="E1065" s="11">
        <v>2</v>
      </c>
      <c r="F1065" s="2" t="s">
        <v>722</v>
      </c>
      <c r="G1065" s="12" t="s">
        <v>963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>
        <f t="shared" si="62"/>
        <v>42916</v>
      </c>
      <c r="D1066" s="2" t="s">
        <v>751</v>
      </c>
      <c r="E1066" s="11">
        <v>2</v>
      </c>
      <c r="F1066" s="2" t="s">
        <v>964</v>
      </c>
      <c r="G1066" s="12" t="s">
        <v>963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>
        <f t="shared" si="62"/>
        <v>42916</v>
      </c>
      <c r="D1067" s="2" t="s">
        <v>753</v>
      </c>
      <c r="E1067" s="11">
        <v>2</v>
      </c>
      <c r="F1067" s="2" t="s">
        <v>723</v>
      </c>
      <c r="G1067" s="12" t="s">
        <v>963</v>
      </c>
      <c r="H1067" s="2">
        <f>'Справка 7'!D73</f>
        <v>257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>
        <f t="shared" si="62"/>
        <v>42916</v>
      </c>
      <c r="D1068" s="2" t="s">
        <v>755</v>
      </c>
      <c r="E1068" s="11">
        <v>2</v>
      </c>
      <c r="F1068" s="2" t="s">
        <v>754</v>
      </c>
      <c r="G1068" s="12" t="s">
        <v>963</v>
      </c>
      <c r="H1068" s="2">
        <f>'Справка 7'!D74</f>
        <v>0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>
        <f t="shared" si="62"/>
        <v>42916</v>
      </c>
      <c r="D1069" s="2" t="s">
        <v>757</v>
      </c>
      <c r="E1069" s="11">
        <v>2</v>
      </c>
      <c r="F1069" s="2" t="s">
        <v>756</v>
      </c>
      <c r="G1069" s="12" t="s">
        <v>963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>
        <f t="shared" si="62"/>
        <v>42916</v>
      </c>
      <c r="D1070" s="2" t="s">
        <v>759</v>
      </c>
      <c r="E1070" s="11">
        <v>2</v>
      </c>
      <c r="F1070" s="2" t="s">
        <v>758</v>
      </c>
      <c r="G1070" s="12" t="s">
        <v>963</v>
      </c>
      <c r="H1070" s="2">
        <f>'Справка 7'!D76</f>
        <v>257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>
        <f t="shared" si="62"/>
        <v>42916</v>
      </c>
      <c r="D1071" s="2" t="s">
        <v>760</v>
      </c>
      <c r="E1071" s="11">
        <v>2</v>
      </c>
      <c r="F1071" s="2" t="s">
        <v>730</v>
      </c>
      <c r="G1071" s="12" t="s">
        <v>963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>
        <f t="shared" si="62"/>
        <v>42916</v>
      </c>
      <c r="D1072" s="2" t="s">
        <v>762</v>
      </c>
      <c r="E1072" s="11">
        <v>2</v>
      </c>
      <c r="F1072" s="2" t="s">
        <v>761</v>
      </c>
      <c r="G1072" s="12" t="s">
        <v>963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>
        <f t="shared" si="62"/>
        <v>42916</v>
      </c>
      <c r="D1073" s="2" t="s">
        <v>764</v>
      </c>
      <c r="E1073" s="11">
        <v>2</v>
      </c>
      <c r="F1073" s="2" t="s">
        <v>763</v>
      </c>
      <c r="G1073" s="12" t="s">
        <v>963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>
        <f t="shared" si="62"/>
        <v>42916</v>
      </c>
      <c r="D1074" s="2" t="s">
        <v>766</v>
      </c>
      <c r="E1074" s="11">
        <v>2</v>
      </c>
      <c r="F1074" s="2" t="s">
        <v>765</v>
      </c>
      <c r="G1074" s="12" t="s">
        <v>963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>
        <f t="shared" si="62"/>
        <v>42916</v>
      </c>
      <c r="D1075" s="2" t="s">
        <v>767</v>
      </c>
      <c r="E1075" s="11">
        <v>2</v>
      </c>
      <c r="F1075" s="2" t="s">
        <v>734</v>
      </c>
      <c r="G1075" s="12" t="s">
        <v>963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>
        <f t="shared" si="62"/>
        <v>42916</v>
      </c>
      <c r="D1076" s="2" t="s">
        <v>769</v>
      </c>
      <c r="E1076" s="11">
        <v>2</v>
      </c>
      <c r="F1076" s="2" t="s">
        <v>768</v>
      </c>
      <c r="G1076" s="12" t="s">
        <v>963</v>
      </c>
      <c r="H1076" s="2">
        <f>'Справка 7'!D82</f>
        <v>337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>
        <f t="shared" si="62"/>
        <v>42916</v>
      </c>
      <c r="D1077" s="2" t="s">
        <v>771</v>
      </c>
      <c r="E1077" s="11">
        <v>2</v>
      </c>
      <c r="F1077" s="2" t="s">
        <v>770</v>
      </c>
      <c r="G1077" s="12" t="s">
        <v>963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>
        <f t="shared" si="62"/>
        <v>42916</v>
      </c>
      <c r="D1078" s="2" t="s">
        <v>773</v>
      </c>
      <c r="E1078" s="11">
        <v>2</v>
      </c>
      <c r="F1078" s="2" t="s">
        <v>772</v>
      </c>
      <c r="G1078" s="12" t="s">
        <v>963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>
        <f t="shared" si="62"/>
        <v>42916</v>
      </c>
      <c r="D1079" s="2" t="s">
        <v>775</v>
      </c>
      <c r="E1079" s="11">
        <v>2</v>
      </c>
      <c r="F1079" s="2" t="s">
        <v>774</v>
      </c>
      <c r="G1079" s="12" t="s">
        <v>963</v>
      </c>
      <c r="H1079" s="2">
        <f>'Справка 7'!D85</f>
        <v>337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>
        <f t="shared" si="62"/>
        <v>42916</v>
      </c>
      <c r="D1080" s="2" t="s">
        <v>777</v>
      </c>
      <c r="E1080" s="11">
        <v>2</v>
      </c>
      <c r="F1080" s="2" t="s">
        <v>776</v>
      </c>
      <c r="G1080" s="12" t="s">
        <v>963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>
        <f t="shared" si="62"/>
        <v>42916</v>
      </c>
      <c r="D1081" s="2" t="s">
        <v>779</v>
      </c>
      <c r="E1081" s="11">
        <v>2</v>
      </c>
      <c r="F1081" s="2" t="s">
        <v>778</v>
      </c>
      <c r="G1081" s="12" t="s">
        <v>963</v>
      </c>
      <c r="H1081" s="2">
        <f>'Справка 7'!D87</f>
        <v>1591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>
        <f t="shared" si="62"/>
        <v>42916</v>
      </c>
      <c r="D1082" s="2" t="s">
        <v>781</v>
      </c>
      <c r="E1082" s="11">
        <v>2</v>
      </c>
      <c r="F1082" s="2" t="s">
        <v>780</v>
      </c>
      <c r="G1082" s="12" t="s">
        <v>963</v>
      </c>
      <c r="H1082" s="2">
        <f>'Справка 7'!D88</f>
        <v>0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>
        <f t="shared" si="62"/>
        <v>42916</v>
      </c>
      <c r="D1083" s="2" t="s">
        <v>783</v>
      </c>
      <c r="E1083" s="11">
        <v>2</v>
      </c>
      <c r="F1083" s="2" t="s">
        <v>782</v>
      </c>
      <c r="G1083" s="12" t="s">
        <v>963</v>
      </c>
      <c r="H1083" s="2">
        <f>'Справка 7'!D89</f>
        <v>106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>
        <f t="shared" si="62"/>
        <v>42916</v>
      </c>
      <c r="D1084" s="2" t="s">
        <v>785</v>
      </c>
      <c r="E1084" s="11">
        <v>2</v>
      </c>
      <c r="F1084" s="2" t="s">
        <v>784</v>
      </c>
      <c r="G1084" s="12" t="s">
        <v>963</v>
      </c>
      <c r="H1084" s="2">
        <f>'Справка 7'!D90</f>
        <v>131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>
        <f t="shared" si="62"/>
        <v>42916</v>
      </c>
      <c r="D1085" s="2" t="s">
        <v>787</v>
      </c>
      <c r="E1085" s="11">
        <v>2</v>
      </c>
      <c r="F1085" s="2" t="s">
        <v>786</v>
      </c>
      <c r="G1085" s="12" t="s">
        <v>963</v>
      </c>
      <c r="H1085" s="2">
        <f>'Справка 7'!D91</f>
        <v>149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>
        <f t="shared" si="62"/>
        <v>42916</v>
      </c>
      <c r="D1086" s="2" t="s">
        <v>789</v>
      </c>
      <c r="E1086" s="11">
        <v>2</v>
      </c>
      <c r="F1086" s="2" t="s">
        <v>788</v>
      </c>
      <c r="G1086" s="12" t="s">
        <v>963</v>
      </c>
      <c r="H1086" s="2">
        <f>'Справка 7'!D92</f>
        <v>1182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>
        <f t="shared" si="62"/>
        <v>42916</v>
      </c>
      <c r="D1087" s="2" t="s">
        <v>791</v>
      </c>
      <c r="E1087" s="11">
        <v>2</v>
      </c>
      <c r="F1087" s="2" t="s">
        <v>790</v>
      </c>
      <c r="G1087" s="12" t="s">
        <v>963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>
        <f t="shared" si="62"/>
        <v>42916</v>
      </c>
      <c r="D1088" s="2" t="s">
        <v>792</v>
      </c>
      <c r="E1088" s="11">
        <v>2</v>
      </c>
      <c r="F1088" s="2" t="s">
        <v>698</v>
      </c>
      <c r="G1088" s="12" t="s">
        <v>963</v>
      </c>
      <c r="H1088" s="2">
        <f>'Справка 7'!D94</f>
        <v>0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>
        <f t="shared" si="62"/>
        <v>42916</v>
      </c>
      <c r="D1089" s="2" t="s">
        <v>793</v>
      </c>
      <c r="E1089" s="11">
        <v>2</v>
      </c>
      <c r="F1089" s="2" t="s">
        <v>702</v>
      </c>
      <c r="G1089" s="12" t="s">
        <v>963</v>
      </c>
      <c r="H1089" s="2">
        <f>'Справка 7'!D95</f>
        <v>1182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>
        <f t="shared" si="62"/>
        <v>42916</v>
      </c>
      <c r="D1090" s="2" t="s">
        <v>795</v>
      </c>
      <c r="E1090" s="11">
        <v>2</v>
      </c>
      <c r="F1090" s="2" t="s">
        <v>794</v>
      </c>
      <c r="G1090" s="12" t="s">
        <v>963</v>
      </c>
      <c r="H1090" s="2">
        <f>'Справка 7'!D96</f>
        <v>23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>
        <f t="shared" si="62"/>
        <v>42916</v>
      </c>
      <c r="D1091" s="2" t="s">
        <v>797</v>
      </c>
      <c r="E1091" s="11">
        <v>2</v>
      </c>
      <c r="F1091" s="2" t="s">
        <v>796</v>
      </c>
      <c r="G1091" s="12" t="s">
        <v>963</v>
      </c>
      <c r="H1091" s="2">
        <f>'Справка 7'!D97</f>
        <v>3517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>
        <f t="shared" si="62"/>
        <v>42916</v>
      </c>
      <c r="D1092" s="2" t="s">
        <v>799</v>
      </c>
      <c r="E1092" s="11">
        <v>2</v>
      </c>
      <c r="F1092" s="2" t="s">
        <v>752</v>
      </c>
      <c r="G1092" s="12" t="s">
        <v>963</v>
      </c>
      <c r="H1092" s="2">
        <f>'Справка 7'!D98</f>
        <v>5702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>
        <f t="shared" si="62"/>
        <v>42916</v>
      </c>
      <c r="D1093" s="2" t="s">
        <v>801</v>
      </c>
      <c r="E1093" s="11">
        <v>2</v>
      </c>
      <c r="F1093" s="2" t="s">
        <v>800</v>
      </c>
      <c r="G1093" s="12" t="s">
        <v>963</v>
      </c>
      <c r="H1093" s="2">
        <f>'Справка 7'!D99</f>
        <v>5702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>
        <f t="shared" si="62"/>
        <v>42916</v>
      </c>
      <c r="D1094" s="2" t="s">
        <v>724</v>
      </c>
      <c r="E1094" s="11">
        <v>3</v>
      </c>
      <c r="F1094" s="2" t="s">
        <v>723</v>
      </c>
      <c r="G1094" s="12" t="s">
        <v>963</v>
      </c>
      <c r="H1094" s="2">
        <f>'Справка 7'!E54</f>
        <v>104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>
        <f t="shared" si="62"/>
        <v>42916</v>
      </c>
      <c r="D1095" s="2" t="s">
        <v>726</v>
      </c>
      <c r="E1095" s="11">
        <v>3</v>
      </c>
      <c r="F1095" s="2" t="s">
        <v>725</v>
      </c>
      <c r="G1095" s="12" t="s">
        <v>963</v>
      </c>
      <c r="H1095" s="2">
        <f>'Справка 7'!E55</f>
        <v>104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>
        <f t="shared" si="62"/>
        <v>42916</v>
      </c>
      <c r="D1096" s="2" t="s">
        <v>728</v>
      </c>
      <c r="E1096" s="11">
        <v>3</v>
      </c>
      <c r="F1096" s="2" t="s">
        <v>727</v>
      </c>
      <c r="G1096" s="12" t="s">
        <v>963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>
        <f t="shared" si="62"/>
        <v>42916</v>
      </c>
      <c r="D1097" s="2" t="s">
        <v>729</v>
      </c>
      <c r="E1097" s="11">
        <v>3</v>
      </c>
      <c r="F1097" s="2" t="s">
        <v>712</v>
      </c>
      <c r="G1097" s="12" t="s">
        <v>963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>
        <f t="shared" si="62"/>
        <v>42916</v>
      </c>
      <c r="D1098" s="2" t="s">
        <v>731</v>
      </c>
      <c r="E1098" s="11">
        <v>3</v>
      </c>
      <c r="F1098" s="2" t="s">
        <v>730</v>
      </c>
      <c r="G1098" s="12" t="s">
        <v>963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>
        <f t="shared" si="62"/>
        <v>42916</v>
      </c>
      <c r="D1099" s="2" t="s">
        <v>733</v>
      </c>
      <c r="E1099" s="11">
        <v>3</v>
      </c>
      <c r="F1099" s="2" t="s">
        <v>732</v>
      </c>
      <c r="G1099" s="12" t="s">
        <v>963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>
        <f t="shared" si="62"/>
        <v>42916</v>
      </c>
      <c r="D1100" s="2" t="s">
        <v>735</v>
      </c>
      <c r="E1100" s="11">
        <v>3</v>
      </c>
      <c r="F1100" s="2" t="s">
        <v>734</v>
      </c>
      <c r="G1100" s="12" t="s">
        <v>963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>
        <f t="shared" si="62"/>
        <v>42916</v>
      </c>
      <c r="D1101" s="2" t="s">
        <v>737</v>
      </c>
      <c r="E1101" s="11">
        <v>3</v>
      </c>
      <c r="F1101" s="2" t="s">
        <v>736</v>
      </c>
      <c r="G1101" s="12" t="s">
        <v>963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>
        <f t="shared" si="62"/>
        <v>42916</v>
      </c>
      <c r="D1102" s="2" t="s">
        <v>738</v>
      </c>
      <c r="E1102" s="11">
        <v>3</v>
      </c>
      <c r="F1102" s="2" t="s">
        <v>734</v>
      </c>
      <c r="G1102" s="12" t="s">
        <v>963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>
        <f t="shared" si="62"/>
        <v>42916</v>
      </c>
      <c r="D1103" s="2" t="s">
        <v>739</v>
      </c>
      <c r="E1103" s="11">
        <v>3</v>
      </c>
      <c r="F1103" s="2" t="s">
        <v>171</v>
      </c>
      <c r="G1103" s="12" t="s">
        <v>963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>
        <f aca="true" t="shared" si="65" ref="C1104:C1167">endDate</f>
        <v>42916</v>
      </c>
      <c r="D1104" s="2" t="s">
        <v>740</v>
      </c>
      <c r="E1104" s="11">
        <v>3</v>
      </c>
      <c r="F1104" s="2" t="s">
        <v>174</v>
      </c>
      <c r="G1104" s="12" t="s">
        <v>963</v>
      </c>
      <c r="H1104" s="2">
        <f>'Справка 7'!E64</f>
        <v>58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>
        <f t="shared" si="65"/>
        <v>42916</v>
      </c>
      <c r="D1105" s="2" t="s">
        <v>742</v>
      </c>
      <c r="E1105" s="11">
        <v>3</v>
      </c>
      <c r="F1105" s="2" t="s">
        <v>741</v>
      </c>
      <c r="G1105" s="12" t="s">
        <v>963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>
        <f t="shared" si="65"/>
        <v>42916</v>
      </c>
      <c r="D1106" s="2" t="s">
        <v>744</v>
      </c>
      <c r="E1106" s="11">
        <v>3</v>
      </c>
      <c r="F1106" s="2" t="s">
        <v>743</v>
      </c>
      <c r="G1106" s="12" t="s">
        <v>963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>
        <f t="shared" si="65"/>
        <v>42916</v>
      </c>
      <c r="D1107" s="2" t="s">
        <v>746</v>
      </c>
      <c r="E1107" s="11">
        <v>3</v>
      </c>
      <c r="F1107" s="2" t="s">
        <v>745</v>
      </c>
      <c r="G1107" s="12" t="s">
        <v>963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>
        <f t="shared" si="65"/>
        <v>42916</v>
      </c>
      <c r="D1108" s="2" t="s">
        <v>748</v>
      </c>
      <c r="E1108" s="11">
        <v>3</v>
      </c>
      <c r="F1108" s="2" t="s">
        <v>722</v>
      </c>
      <c r="G1108" s="12" t="s">
        <v>963</v>
      </c>
      <c r="H1108" s="2">
        <f>'Справка 7'!E68</f>
        <v>162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>
        <f t="shared" si="65"/>
        <v>42916</v>
      </c>
      <c r="D1109" s="2" t="s">
        <v>751</v>
      </c>
      <c r="E1109" s="11">
        <v>3</v>
      </c>
      <c r="F1109" s="2" t="s">
        <v>964</v>
      </c>
      <c r="G1109" s="12" t="s">
        <v>963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>
        <f t="shared" si="65"/>
        <v>42916</v>
      </c>
      <c r="D1110" s="2" t="s">
        <v>753</v>
      </c>
      <c r="E1110" s="11">
        <v>3</v>
      </c>
      <c r="F1110" s="2" t="s">
        <v>723</v>
      </c>
      <c r="G1110" s="12" t="s">
        <v>963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>
        <f t="shared" si="65"/>
        <v>42916</v>
      </c>
      <c r="D1111" s="2" t="s">
        <v>755</v>
      </c>
      <c r="E1111" s="11">
        <v>3</v>
      </c>
      <c r="F1111" s="2" t="s">
        <v>754</v>
      </c>
      <c r="G1111" s="12" t="s">
        <v>963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>
        <f t="shared" si="65"/>
        <v>42916</v>
      </c>
      <c r="D1112" s="2" t="s">
        <v>757</v>
      </c>
      <c r="E1112" s="11">
        <v>3</v>
      </c>
      <c r="F1112" s="2" t="s">
        <v>756</v>
      </c>
      <c r="G1112" s="12" t="s">
        <v>963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>
        <f t="shared" si="65"/>
        <v>42916</v>
      </c>
      <c r="D1113" s="2" t="s">
        <v>759</v>
      </c>
      <c r="E1113" s="11">
        <v>3</v>
      </c>
      <c r="F1113" s="2" t="s">
        <v>758</v>
      </c>
      <c r="G1113" s="12" t="s">
        <v>963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>
        <f t="shared" si="65"/>
        <v>42916</v>
      </c>
      <c r="D1114" s="2" t="s">
        <v>760</v>
      </c>
      <c r="E1114" s="11">
        <v>3</v>
      </c>
      <c r="F1114" s="2" t="s">
        <v>730</v>
      </c>
      <c r="G1114" s="12" t="s">
        <v>963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>
        <f t="shared" si="65"/>
        <v>42916</v>
      </c>
      <c r="D1115" s="2" t="s">
        <v>762</v>
      </c>
      <c r="E1115" s="11">
        <v>3</v>
      </c>
      <c r="F1115" s="2" t="s">
        <v>761</v>
      </c>
      <c r="G1115" s="12" t="s">
        <v>963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>
        <f t="shared" si="65"/>
        <v>42916</v>
      </c>
      <c r="D1116" s="2" t="s">
        <v>764</v>
      </c>
      <c r="E1116" s="11">
        <v>3</v>
      </c>
      <c r="F1116" s="2" t="s">
        <v>763</v>
      </c>
      <c r="G1116" s="12" t="s">
        <v>963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>
        <f t="shared" si="65"/>
        <v>42916</v>
      </c>
      <c r="D1117" s="2" t="s">
        <v>766</v>
      </c>
      <c r="E1117" s="11">
        <v>3</v>
      </c>
      <c r="F1117" s="2" t="s">
        <v>765</v>
      </c>
      <c r="G1117" s="12" t="s">
        <v>963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>
        <f t="shared" si="65"/>
        <v>42916</v>
      </c>
      <c r="D1118" s="2" t="s">
        <v>767</v>
      </c>
      <c r="E1118" s="11">
        <v>3</v>
      </c>
      <c r="F1118" s="2" t="s">
        <v>734</v>
      </c>
      <c r="G1118" s="12" t="s">
        <v>963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>
        <f t="shared" si="65"/>
        <v>42916</v>
      </c>
      <c r="D1119" s="2" t="s">
        <v>769</v>
      </c>
      <c r="E1119" s="11">
        <v>3</v>
      </c>
      <c r="F1119" s="2" t="s">
        <v>768</v>
      </c>
      <c r="G1119" s="12" t="s">
        <v>963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>
        <f t="shared" si="65"/>
        <v>42916</v>
      </c>
      <c r="D1120" s="2" t="s">
        <v>771</v>
      </c>
      <c r="E1120" s="11">
        <v>3</v>
      </c>
      <c r="F1120" s="2" t="s">
        <v>770</v>
      </c>
      <c r="G1120" s="12" t="s">
        <v>963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>
        <f t="shared" si="65"/>
        <v>42916</v>
      </c>
      <c r="D1121" s="2" t="s">
        <v>773</v>
      </c>
      <c r="E1121" s="11">
        <v>3</v>
      </c>
      <c r="F1121" s="2" t="s">
        <v>772</v>
      </c>
      <c r="G1121" s="12" t="s">
        <v>963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>
        <f t="shared" si="65"/>
        <v>42916</v>
      </c>
      <c r="D1122" s="2" t="s">
        <v>775</v>
      </c>
      <c r="E1122" s="11">
        <v>3</v>
      </c>
      <c r="F1122" s="2" t="s">
        <v>774</v>
      </c>
      <c r="G1122" s="12" t="s">
        <v>963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>
        <f t="shared" si="65"/>
        <v>42916</v>
      </c>
      <c r="D1123" s="2" t="s">
        <v>777</v>
      </c>
      <c r="E1123" s="11">
        <v>3</v>
      </c>
      <c r="F1123" s="2" t="s">
        <v>776</v>
      </c>
      <c r="G1123" s="12" t="s">
        <v>963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>
        <f t="shared" si="65"/>
        <v>42916</v>
      </c>
      <c r="D1124" s="2" t="s">
        <v>779</v>
      </c>
      <c r="E1124" s="11">
        <v>3</v>
      </c>
      <c r="F1124" s="2" t="s">
        <v>778</v>
      </c>
      <c r="G1124" s="12" t="s">
        <v>963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>
        <f t="shared" si="65"/>
        <v>42916</v>
      </c>
      <c r="D1125" s="2" t="s">
        <v>781</v>
      </c>
      <c r="E1125" s="11">
        <v>3</v>
      </c>
      <c r="F1125" s="2" t="s">
        <v>780</v>
      </c>
      <c r="G1125" s="12" t="s">
        <v>963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>
        <f t="shared" si="65"/>
        <v>42916</v>
      </c>
      <c r="D1126" s="2" t="s">
        <v>783</v>
      </c>
      <c r="E1126" s="11">
        <v>3</v>
      </c>
      <c r="F1126" s="2" t="s">
        <v>782</v>
      </c>
      <c r="G1126" s="12" t="s">
        <v>963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>
        <f t="shared" si="65"/>
        <v>42916</v>
      </c>
      <c r="D1127" s="2" t="s">
        <v>785</v>
      </c>
      <c r="E1127" s="11">
        <v>3</v>
      </c>
      <c r="F1127" s="2" t="s">
        <v>784</v>
      </c>
      <c r="G1127" s="12" t="s">
        <v>963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>
        <f t="shared" si="65"/>
        <v>42916</v>
      </c>
      <c r="D1128" s="2" t="s">
        <v>787</v>
      </c>
      <c r="E1128" s="11">
        <v>3</v>
      </c>
      <c r="F1128" s="2" t="s">
        <v>786</v>
      </c>
      <c r="G1128" s="12" t="s">
        <v>963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>
        <f t="shared" si="65"/>
        <v>42916</v>
      </c>
      <c r="D1129" s="2" t="s">
        <v>789</v>
      </c>
      <c r="E1129" s="11">
        <v>3</v>
      </c>
      <c r="F1129" s="2" t="s">
        <v>788</v>
      </c>
      <c r="G1129" s="12" t="s">
        <v>963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>
        <f t="shared" si="65"/>
        <v>42916</v>
      </c>
      <c r="D1130" s="2" t="s">
        <v>791</v>
      </c>
      <c r="E1130" s="11">
        <v>3</v>
      </c>
      <c r="F1130" s="2" t="s">
        <v>790</v>
      </c>
      <c r="G1130" s="12" t="s">
        <v>963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>
        <f t="shared" si="65"/>
        <v>42916</v>
      </c>
      <c r="D1131" s="2" t="s">
        <v>792</v>
      </c>
      <c r="E1131" s="11">
        <v>3</v>
      </c>
      <c r="F1131" s="2" t="s">
        <v>698</v>
      </c>
      <c r="G1131" s="12" t="s">
        <v>963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>
        <f t="shared" si="65"/>
        <v>42916</v>
      </c>
      <c r="D1132" s="2" t="s">
        <v>793</v>
      </c>
      <c r="E1132" s="11">
        <v>3</v>
      </c>
      <c r="F1132" s="2" t="s">
        <v>702</v>
      </c>
      <c r="G1132" s="12" t="s">
        <v>963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>
        <f t="shared" si="65"/>
        <v>42916</v>
      </c>
      <c r="D1133" s="2" t="s">
        <v>795</v>
      </c>
      <c r="E1133" s="11">
        <v>3</v>
      </c>
      <c r="F1133" s="2" t="s">
        <v>794</v>
      </c>
      <c r="G1133" s="12" t="s">
        <v>963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>
        <f t="shared" si="65"/>
        <v>42916</v>
      </c>
      <c r="D1134" s="2" t="s">
        <v>797</v>
      </c>
      <c r="E1134" s="11">
        <v>3</v>
      </c>
      <c r="F1134" s="2" t="s">
        <v>796</v>
      </c>
      <c r="G1134" s="12" t="s">
        <v>963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>
        <f t="shared" si="65"/>
        <v>42916</v>
      </c>
      <c r="D1135" s="2" t="s">
        <v>799</v>
      </c>
      <c r="E1135" s="11">
        <v>3</v>
      </c>
      <c r="F1135" s="2" t="s">
        <v>752</v>
      </c>
      <c r="G1135" s="12" t="s">
        <v>963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>
        <f t="shared" si="65"/>
        <v>42916</v>
      </c>
      <c r="D1136" s="2" t="s">
        <v>801</v>
      </c>
      <c r="E1136" s="11">
        <v>3</v>
      </c>
      <c r="F1136" s="2" t="s">
        <v>800</v>
      </c>
      <c r="G1136" s="12" t="s">
        <v>963</v>
      </c>
      <c r="H1136" s="2">
        <f>'Справка 7'!E99</f>
        <v>162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>
        <f t="shared" si="65"/>
        <v>42916</v>
      </c>
      <c r="D1137" s="2" t="s">
        <v>724</v>
      </c>
      <c r="E1137" s="11">
        <v>4</v>
      </c>
      <c r="F1137" s="2" t="s">
        <v>723</v>
      </c>
      <c r="G1137" s="12" t="s">
        <v>963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>
        <f t="shared" si="65"/>
        <v>42916</v>
      </c>
      <c r="D1138" s="2" t="s">
        <v>726</v>
      </c>
      <c r="E1138" s="11">
        <v>4</v>
      </c>
      <c r="F1138" s="2" t="s">
        <v>725</v>
      </c>
      <c r="G1138" s="12" t="s">
        <v>963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>
        <f t="shared" si="65"/>
        <v>42916</v>
      </c>
      <c r="D1139" s="2" t="s">
        <v>728</v>
      </c>
      <c r="E1139" s="11">
        <v>4</v>
      </c>
      <c r="F1139" s="2" t="s">
        <v>727</v>
      </c>
      <c r="G1139" s="12" t="s">
        <v>963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>
        <f t="shared" si="65"/>
        <v>42916</v>
      </c>
      <c r="D1140" s="2" t="s">
        <v>729</v>
      </c>
      <c r="E1140" s="11">
        <v>4</v>
      </c>
      <c r="F1140" s="2" t="s">
        <v>712</v>
      </c>
      <c r="G1140" s="12" t="s">
        <v>963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>
        <f t="shared" si="65"/>
        <v>42916</v>
      </c>
      <c r="D1141" s="2" t="s">
        <v>731</v>
      </c>
      <c r="E1141" s="11">
        <v>4</v>
      </c>
      <c r="F1141" s="2" t="s">
        <v>730</v>
      </c>
      <c r="G1141" s="12" t="s">
        <v>963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>
        <f t="shared" si="65"/>
        <v>42916</v>
      </c>
      <c r="D1142" s="2" t="s">
        <v>733</v>
      </c>
      <c r="E1142" s="11">
        <v>4</v>
      </c>
      <c r="F1142" s="2" t="s">
        <v>732</v>
      </c>
      <c r="G1142" s="12" t="s">
        <v>963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>
        <f t="shared" si="65"/>
        <v>42916</v>
      </c>
      <c r="D1143" s="2" t="s">
        <v>735</v>
      </c>
      <c r="E1143" s="11">
        <v>4</v>
      </c>
      <c r="F1143" s="2" t="s">
        <v>734</v>
      </c>
      <c r="G1143" s="12" t="s">
        <v>963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>
        <f t="shared" si="65"/>
        <v>42916</v>
      </c>
      <c r="D1144" s="2" t="s">
        <v>737</v>
      </c>
      <c r="E1144" s="11">
        <v>4</v>
      </c>
      <c r="F1144" s="2" t="s">
        <v>736</v>
      </c>
      <c r="G1144" s="12" t="s">
        <v>963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>
        <f t="shared" si="65"/>
        <v>42916</v>
      </c>
      <c r="D1145" s="2" t="s">
        <v>738</v>
      </c>
      <c r="E1145" s="11">
        <v>4</v>
      </c>
      <c r="F1145" s="2" t="s">
        <v>734</v>
      </c>
      <c r="G1145" s="12" t="s">
        <v>963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>
        <f t="shared" si="65"/>
        <v>42916</v>
      </c>
      <c r="D1146" s="2" t="s">
        <v>739</v>
      </c>
      <c r="E1146" s="11">
        <v>4</v>
      </c>
      <c r="F1146" s="2" t="s">
        <v>171</v>
      </c>
      <c r="G1146" s="12" t="s">
        <v>963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>
        <f t="shared" si="65"/>
        <v>42916</v>
      </c>
      <c r="D1147" s="2" t="s">
        <v>740</v>
      </c>
      <c r="E1147" s="11">
        <v>4</v>
      </c>
      <c r="F1147" s="2" t="s">
        <v>174</v>
      </c>
      <c r="G1147" s="12" t="s">
        <v>963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>
        <f t="shared" si="65"/>
        <v>42916</v>
      </c>
      <c r="D1148" s="2" t="s">
        <v>742</v>
      </c>
      <c r="E1148" s="11">
        <v>4</v>
      </c>
      <c r="F1148" s="2" t="s">
        <v>741</v>
      </c>
      <c r="G1148" s="12" t="s">
        <v>963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>
        <f t="shared" si="65"/>
        <v>42916</v>
      </c>
      <c r="D1149" s="2" t="s">
        <v>744</v>
      </c>
      <c r="E1149" s="11">
        <v>4</v>
      </c>
      <c r="F1149" s="2" t="s">
        <v>743</v>
      </c>
      <c r="G1149" s="12" t="s">
        <v>963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>
        <f t="shared" si="65"/>
        <v>42916</v>
      </c>
      <c r="D1150" s="2" t="s">
        <v>746</v>
      </c>
      <c r="E1150" s="11">
        <v>4</v>
      </c>
      <c r="F1150" s="2" t="s">
        <v>745</v>
      </c>
      <c r="G1150" s="12" t="s">
        <v>963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>
        <f t="shared" si="65"/>
        <v>42916</v>
      </c>
      <c r="D1151" s="2" t="s">
        <v>748</v>
      </c>
      <c r="E1151" s="11">
        <v>4</v>
      </c>
      <c r="F1151" s="2" t="s">
        <v>722</v>
      </c>
      <c r="G1151" s="12" t="s">
        <v>963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>
        <f t="shared" si="65"/>
        <v>42916</v>
      </c>
      <c r="D1152" s="2" t="s">
        <v>751</v>
      </c>
      <c r="E1152" s="11">
        <v>4</v>
      </c>
      <c r="F1152" s="2" t="s">
        <v>964</v>
      </c>
      <c r="G1152" s="12" t="s">
        <v>963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>
        <f t="shared" si="65"/>
        <v>42916</v>
      </c>
      <c r="D1153" s="2" t="s">
        <v>753</v>
      </c>
      <c r="E1153" s="11">
        <v>4</v>
      </c>
      <c r="F1153" s="2" t="s">
        <v>723</v>
      </c>
      <c r="G1153" s="12" t="s">
        <v>963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>
        <f t="shared" si="65"/>
        <v>42916</v>
      </c>
      <c r="D1154" s="2" t="s">
        <v>755</v>
      </c>
      <c r="E1154" s="11">
        <v>4</v>
      </c>
      <c r="F1154" s="2" t="s">
        <v>754</v>
      </c>
      <c r="G1154" s="12" t="s">
        <v>963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>
        <f t="shared" si="65"/>
        <v>42916</v>
      </c>
      <c r="D1155" s="2" t="s">
        <v>757</v>
      </c>
      <c r="E1155" s="11">
        <v>4</v>
      </c>
      <c r="F1155" s="2" t="s">
        <v>756</v>
      </c>
      <c r="G1155" s="12" t="s">
        <v>963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>
        <f t="shared" si="65"/>
        <v>42916</v>
      </c>
      <c r="D1156" s="2" t="s">
        <v>759</v>
      </c>
      <c r="E1156" s="11">
        <v>4</v>
      </c>
      <c r="F1156" s="2" t="s">
        <v>758</v>
      </c>
      <c r="G1156" s="12" t="s">
        <v>963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>
        <f t="shared" si="65"/>
        <v>42916</v>
      </c>
      <c r="D1157" s="2" t="s">
        <v>760</v>
      </c>
      <c r="E1157" s="11">
        <v>4</v>
      </c>
      <c r="F1157" s="2" t="s">
        <v>730</v>
      </c>
      <c r="G1157" s="12" t="s">
        <v>963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>
        <f t="shared" si="65"/>
        <v>42916</v>
      </c>
      <c r="D1158" s="2" t="s">
        <v>762</v>
      </c>
      <c r="E1158" s="11">
        <v>4</v>
      </c>
      <c r="F1158" s="2" t="s">
        <v>761</v>
      </c>
      <c r="G1158" s="12" t="s">
        <v>963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>
        <f t="shared" si="65"/>
        <v>42916</v>
      </c>
      <c r="D1159" s="2" t="s">
        <v>764</v>
      </c>
      <c r="E1159" s="11">
        <v>4</v>
      </c>
      <c r="F1159" s="2" t="s">
        <v>763</v>
      </c>
      <c r="G1159" s="12" t="s">
        <v>963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>
        <f t="shared" si="65"/>
        <v>42916</v>
      </c>
      <c r="D1160" s="2" t="s">
        <v>766</v>
      </c>
      <c r="E1160" s="11">
        <v>4</v>
      </c>
      <c r="F1160" s="2" t="s">
        <v>765</v>
      </c>
      <c r="G1160" s="12" t="s">
        <v>963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>
        <f t="shared" si="65"/>
        <v>42916</v>
      </c>
      <c r="D1161" s="2" t="s">
        <v>767</v>
      </c>
      <c r="E1161" s="11">
        <v>4</v>
      </c>
      <c r="F1161" s="2" t="s">
        <v>734</v>
      </c>
      <c r="G1161" s="12" t="s">
        <v>963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>
        <f t="shared" si="65"/>
        <v>42916</v>
      </c>
      <c r="D1162" s="2" t="s">
        <v>769</v>
      </c>
      <c r="E1162" s="11">
        <v>4</v>
      </c>
      <c r="F1162" s="2" t="s">
        <v>768</v>
      </c>
      <c r="G1162" s="12" t="s">
        <v>963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>
        <f t="shared" si="65"/>
        <v>42916</v>
      </c>
      <c r="D1163" s="2" t="s">
        <v>771</v>
      </c>
      <c r="E1163" s="11">
        <v>4</v>
      </c>
      <c r="F1163" s="2" t="s">
        <v>770</v>
      </c>
      <c r="G1163" s="12" t="s">
        <v>963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>
        <f t="shared" si="65"/>
        <v>42916</v>
      </c>
      <c r="D1164" s="2" t="s">
        <v>773</v>
      </c>
      <c r="E1164" s="11">
        <v>4</v>
      </c>
      <c r="F1164" s="2" t="s">
        <v>772</v>
      </c>
      <c r="G1164" s="12" t="s">
        <v>963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>
        <f t="shared" si="65"/>
        <v>42916</v>
      </c>
      <c r="D1165" s="2" t="s">
        <v>775</v>
      </c>
      <c r="E1165" s="11">
        <v>4</v>
      </c>
      <c r="F1165" s="2" t="s">
        <v>774</v>
      </c>
      <c r="G1165" s="12" t="s">
        <v>963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>
        <f t="shared" si="65"/>
        <v>42916</v>
      </c>
      <c r="D1166" s="2" t="s">
        <v>777</v>
      </c>
      <c r="E1166" s="11">
        <v>4</v>
      </c>
      <c r="F1166" s="2" t="s">
        <v>776</v>
      </c>
      <c r="G1166" s="12" t="s">
        <v>963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>
        <f t="shared" si="65"/>
        <v>42916</v>
      </c>
      <c r="D1167" s="2" t="s">
        <v>779</v>
      </c>
      <c r="E1167" s="11">
        <v>4</v>
      </c>
      <c r="F1167" s="2" t="s">
        <v>778</v>
      </c>
      <c r="G1167" s="12" t="s">
        <v>963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>
        <f aca="true" t="shared" si="68" ref="C1168:C1195">endDate</f>
        <v>42916</v>
      </c>
      <c r="D1168" s="2" t="s">
        <v>781</v>
      </c>
      <c r="E1168" s="11">
        <v>4</v>
      </c>
      <c r="F1168" s="2" t="s">
        <v>780</v>
      </c>
      <c r="G1168" s="12" t="s">
        <v>963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>
        <f t="shared" si="68"/>
        <v>42916</v>
      </c>
      <c r="D1169" s="2" t="s">
        <v>783</v>
      </c>
      <c r="E1169" s="11">
        <v>4</v>
      </c>
      <c r="F1169" s="2" t="s">
        <v>782</v>
      </c>
      <c r="G1169" s="12" t="s">
        <v>963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>
        <f t="shared" si="68"/>
        <v>42916</v>
      </c>
      <c r="D1170" s="2" t="s">
        <v>785</v>
      </c>
      <c r="E1170" s="11">
        <v>4</v>
      </c>
      <c r="F1170" s="2" t="s">
        <v>784</v>
      </c>
      <c r="G1170" s="12" t="s">
        <v>963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>
        <f t="shared" si="68"/>
        <v>42916</v>
      </c>
      <c r="D1171" s="2" t="s">
        <v>787</v>
      </c>
      <c r="E1171" s="11">
        <v>4</v>
      </c>
      <c r="F1171" s="2" t="s">
        <v>786</v>
      </c>
      <c r="G1171" s="12" t="s">
        <v>963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>
        <f t="shared" si="68"/>
        <v>42916</v>
      </c>
      <c r="D1172" s="2" t="s">
        <v>789</v>
      </c>
      <c r="E1172" s="11">
        <v>4</v>
      </c>
      <c r="F1172" s="2" t="s">
        <v>788</v>
      </c>
      <c r="G1172" s="12" t="s">
        <v>963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>
        <f t="shared" si="68"/>
        <v>42916</v>
      </c>
      <c r="D1173" s="2" t="s">
        <v>791</v>
      </c>
      <c r="E1173" s="11">
        <v>4</v>
      </c>
      <c r="F1173" s="2" t="s">
        <v>790</v>
      </c>
      <c r="G1173" s="12" t="s">
        <v>963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>
        <f t="shared" si="68"/>
        <v>42916</v>
      </c>
      <c r="D1174" s="2" t="s">
        <v>792</v>
      </c>
      <c r="E1174" s="11">
        <v>4</v>
      </c>
      <c r="F1174" s="2" t="s">
        <v>698</v>
      </c>
      <c r="G1174" s="12" t="s">
        <v>963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>
        <f t="shared" si="68"/>
        <v>42916</v>
      </c>
      <c r="D1175" s="2" t="s">
        <v>793</v>
      </c>
      <c r="E1175" s="11">
        <v>4</v>
      </c>
      <c r="F1175" s="2" t="s">
        <v>702</v>
      </c>
      <c r="G1175" s="12" t="s">
        <v>963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>
        <f t="shared" si="68"/>
        <v>42916</v>
      </c>
      <c r="D1176" s="2" t="s">
        <v>795</v>
      </c>
      <c r="E1176" s="11">
        <v>4</v>
      </c>
      <c r="F1176" s="2" t="s">
        <v>794</v>
      </c>
      <c r="G1176" s="12" t="s">
        <v>963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>
        <f t="shared" si="68"/>
        <v>42916</v>
      </c>
      <c r="D1177" s="2" t="s">
        <v>797</v>
      </c>
      <c r="E1177" s="11">
        <v>4</v>
      </c>
      <c r="F1177" s="2" t="s">
        <v>796</v>
      </c>
      <c r="G1177" s="12" t="s">
        <v>963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>
        <f t="shared" si="68"/>
        <v>42916</v>
      </c>
      <c r="D1178" s="2" t="s">
        <v>799</v>
      </c>
      <c r="E1178" s="11">
        <v>4</v>
      </c>
      <c r="F1178" s="2" t="s">
        <v>752</v>
      </c>
      <c r="G1178" s="12" t="s">
        <v>963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>
        <f t="shared" si="68"/>
        <v>42916</v>
      </c>
      <c r="D1179" s="2" t="s">
        <v>801</v>
      </c>
      <c r="E1179" s="11">
        <v>4</v>
      </c>
      <c r="F1179" s="2" t="s">
        <v>800</v>
      </c>
      <c r="G1179" s="12" t="s">
        <v>963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>
        <f t="shared" si="68"/>
        <v>42916</v>
      </c>
      <c r="D1180" s="2" t="s">
        <v>809</v>
      </c>
      <c r="E1180" s="11">
        <v>1</v>
      </c>
      <c r="F1180" s="2" t="s">
        <v>808</v>
      </c>
      <c r="G1180" s="2" t="s">
        <v>965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>
        <f t="shared" si="68"/>
        <v>42916</v>
      </c>
      <c r="D1181" s="2" t="s">
        <v>811</v>
      </c>
      <c r="E1181" s="11">
        <v>1</v>
      </c>
      <c r="F1181" s="2" t="s">
        <v>810</v>
      </c>
      <c r="G1181" s="2" t="s">
        <v>965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>
        <f t="shared" si="68"/>
        <v>42916</v>
      </c>
      <c r="D1182" s="2" t="s">
        <v>813</v>
      </c>
      <c r="E1182" s="11">
        <v>1</v>
      </c>
      <c r="F1182" s="2" t="s">
        <v>812</v>
      </c>
      <c r="G1182" s="2" t="s">
        <v>965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>
        <f t="shared" si="68"/>
        <v>42916</v>
      </c>
      <c r="D1183" s="2" t="s">
        <v>815</v>
      </c>
      <c r="E1183" s="11">
        <v>1</v>
      </c>
      <c r="F1183" s="2" t="s">
        <v>814</v>
      </c>
      <c r="G1183" s="2" t="s">
        <v>965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>
        <f t="shared" si="68"/>
        <v>42916</v>
      </c>
      <c r="D1184" s="2" t="s">
        <v>809</v>
      </c>
      <c r="E1184" s="11">
        <v>2</v>
      </c>
      <c r="F1184" s="2" t="s">
        <v>808</v>
      </c>
      <c r="G1184" s="2" t="s">
        <v>965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>
        <f t="shared" si="68"/>
        <v>42916</v>
      </c>
      <c r="D1185" s="2" t="s">
        <v>811</v>
      </c>
      <c r="E1185" s="11">
        <v>2</v>
      </c>
      <c r="F1185" s="2" t="s">
        <v>810</v>
      </c>
      <c r="G1185" s="2" t="s">
        <v>965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>
        <f t="shared" si="68"/>
        <v>42916</v>
      </c>
      <c r="D1186" s="2" t="s">
        <v>813</v>
      </c>
      <c r="E1186" s="11">
        <v>2</v>
      </c>
      <c r="F1186" s="2" t="s">
        <v>812</v>
      </c>
      <c r="G1186" s="2" t="s">
        <v>965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>
        <f t="shared" si="68"/>
        <v>42916</v>
      </c>
      <c r="D1187" s="2" t="s">
        <v>815</v>
      </c>
      <c r="E1187" s="11">
        <v>2</v>
      </c>
      <c r="F1187" s="2" t="s">
        <v>814</v>
      </c>
      <c r="G1187" s="2" t="s">
        <v>965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>
        <f t="shared" si="68"/>
        <v>42916</v>
      </c>
      <c r="D1188" s="2" t="s">
        <v>809</v>
      </c>
      <c r="E1188" s="11">
        <v>3</v>
      </c>
      <c r="F1188" s="2" t="s">
        <v>808</v>
      </c>
      <c r="G1188" s="2" t="s">
        <v>965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>
        <f t="shared" si="68"/>
        <v>42916</v>
      </c>
      <c r="D1189" s="2" t="s">
        <v>811</v>
      </c>
      <c r="E1189" s="11">
        <v>3</v>
      </c>
      <c r="F1189" s="2" t="s">
        <v>810</v>
      </c>
      <c r="G1189" s="2" t="s">
        <v>965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>
        <f t="shared" si="68"/>
        <v>42916</v>
      </c>
      <c r="D1190" s="2" t="s">
        <v>813</v>
      </c>
      <c r="E1190" s="11">
        <v>3</v>
      </c>
      <c r="F1190" s="2" t="s">
        <v>812</v>
      </c>
      <c r="G1190" s="2" t="s">
        <v>965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>
        <f t="shared" si="68"/>
        <v>42916</v>
      </c>
      <c r="D1191" s="2" t="s">
        <v>815</v>
      </c>
      <c r="E1191" s="11">
        <v>3</v>
      </c>
      <c r="F1191" s="2" t="s">
        <v>814</v>
      </c>
      <c r="G1191" s="2" t="s">
        <v>965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>
        <f t="shared" si="68"/>
        <v>42916</v>
      </c>
      <c r="D1192" s="2" t="s">
        <v>809</v>
      </c>
      <c r="E1192" s="11">
        <v>4</v>
      </c>
      <c r="F1192" s="2" t="s">
        <v>808</v>
      </c>
      <c r="G1192" s="2" t="s">
        <v>965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>
        <f t="shared" si="68"/>
        <v>42916</v>
      </c>
      <c r="D1193" s="2" t="s">
        <v>811</v>
      </c>
      <c r="E1193" s="11">
        <v>4</v>
      </c>
      <c r="F1193" s="2" t="s">
        <v>810</v>
      </c>
      <c r="G1193" s="2" t="s">
        <v>965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>
        <f t="shared" si="68"/>
        <v>42916</v>
      </c>
      <c r="D1194" s="2" t="s">
        <v>813</v>
      </c>
      <c r="E1194" s="11">
        <v>4</v>
      </c>
      <c r="F1194" s="2" t="s">
        <v>812</v>
      </c>
      <c r="G1194" s="2" t="s">
        <v>965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>
        <f t="shared" si="68"/>
        <v>42916</v>
      </c>
      <c r="D1195" s="2" t="s">
        <v>815</v>
      </c>
      <c r="E1195" s="11">
        <v>4</v>
      </c>
      <c r="F1195" s="2" t="s">
        <v>814</v>
      </c>
      <c r="G1195" s="2" t="s">
        <v>965</v>
      </c>
      <c r="H1195" s="9">
        <f>'Справка 7'!F107</f>
        <v>0</v>
      </c>
    </row>
    <row r="1196" spans="3:6" s="1" customFormat="1" ht="15.75">
      <c r="C1196" s="5"/>
      <c r="F1196" s="6" t="s">
        <v>966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>
        <f aca="true" t="shared" si="71" ref="C1197:C1228">endDate</f>
        <v>42916</v>
      </c>
      <c r="D1197" s="2" t="s">
        <v>830</v>
      </c>
      <c r="E1197" s="2">
        <v>1</v>
      </c>
      <c r="F1197" s="2" t="s">
        <v>829</v>
      </c>
      <c r="H1197" s="9">
        <f>'Справка 8'!C13</f>
        <v>1619626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>
        <f t="shared" si="71"/>
        <v>42916</v>
      </c>
      <c r="D1198" s="2" t="s">
        <v>832</v>
      </c>
      <c r="E1198" s="2">
        <v>1</v>
      </c>
      <c r="F1198" s="2" t="s">
        <v>831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>
        <f t="shared" si="71"/>
        <v>42916</v>
      </c>
      <c r="D1199" s="2" t="s">
        <v>833</v>
      </c>
      <c r="E1199" s="2">
        <v>1</v>
      </c>
      <c r="F1199" s="2" t="s">
        <v>633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>
        <f t="shared" si="71"/>
        <v>42916</v>
      </c>
      <c r="D1200" s="2" t="s">
        <v>835</v>
      </c>
      <c r="E1200" s="2">
        <v>1</v>
      </c>
      <c r="F1200" s="2" t="s">
        <v>834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>
        <f t="shared" si="71"/>
        <v>42916</v>
      </c>
      <c r="D1201" s="2" t="s">
        <v>836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>
        <f t="shared" si="71"/>
        <v>42916</v>
      </c>
      <c r="D1202" s="2" t="s">
        <v>837</v>
      </c>
      <c r="E1202" s="2">
        <v>1</v>
      </c>
      <c r="F1202" s="2" t="s">
        <v>828</v>
      </c>
      <c r="H1202" s="9">
        <f>'Справка 8'!C18</f>
        <v>1619626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>
        <f t="shared" si="71"/>
        <v>42916</v>
      </c>
      <c r="D1203" s="2" t="s">
        <v>839</v>
      </c>
      <c r="E1203" s="2">
        <v>1</v>
      </c>
      <c r="F1203" s="2" t="s">
        <v>829</v>
      </c>
      <c r="H1203" s="9">
        <f>'Справка 8'!C20</f>
        <v>0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>
        <f t="shared" si="71"/>
        <v>42916</v>
      </c>
      <c r="D1204" s="2" t="s">
        <v>841</v>
      </c>
      <c r="E1204" s="2">
        <v>1</v>
      </c>
      <c r="F1204" s="2" t="s">
        <v>840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>
        <f t="shared" si="71"/>
        <v>42916</v>
      </c>
      <c r="D1205" s="2" t="s">
        <v>843</v>
      </c>
      <c r="E1205" s="2">
        <v>1</v>
      </c>
      <c r="F1205" s="2" t="s">
        <v>842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>
        <f t="shared" si="71"/>
        <v>42916</v>
      </c>
      <c r="D1206" s="2" t="s">
        <v>845</v>
      </c>
      <c r="E1206" s="2">
        <v>1</v>
      </c>
      <c r="F1206" s="2" t="s">
        <v>844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>
        <f t="shared" si="71"/>
        <v>42916</v>
      </c>
      <c r="D1207" s="2" t="s">
        <v>847</v>
      </c>
      <c r="E1207" s="2">
        <v>1</v>
      </c>
      <c r="F1207" s="2" t="s">
        <v>846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>
        <f t="shared" si="71"/>
        <v>42916</v>
      </c>
      <c r="D1208" s="2" t="s">
        <v>849</v>
      </c>
      <c r="E1208" s="2">
        <v>1</v>
      </c>
      <c r="F1208" s="2" t="s">
        <v>848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>
        <f t="shared" si="71"/>
        <v>42916</v>
      </c>
      <c r="D1209" s="2" t="s">
        <v>851</v>
      </c>
      <c r="E1209" s="2">
        <v>1</v>
      </c>
      <c r="F1209" s="2" t="s">
        <v>850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>
        <f t="shared" si="71"/>
        <v>42916</v>
      </c>
      <c r="D1210" s="2" t="s">
        <v>853</v>
      </c>
      <c r="E1210" s="2">
        <v>1</v>
      </c>
      <c r="F1210" s="2" t="s">
        <v>838</v>
      </c>
      <c r="H1210" s="9">
        <f>'Справка 8'!C27</f>
        <v>0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>
        <f t="shared" si="71"/>
        <v>42916</v>
      </c>
      <c r="D1211" s="2" t="s">
        <v>830</v>
      </c>
      <c r="E1211" s="2">
        <v>2</v>
      </c>
      <c r="F1211" s="2" t="s">
        <v>829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>
        <f t="shared" si="71"/>
        <v>42916</v>
      </c>
      <c r="D1212" s="2" t="s">
        <v>832</v>
      </c>
      <c r="E1212" s="2">
        <v>2</v>
      </c>
      <c r="F1212" s="2" t="s">
        <v>831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>
        <f t="shared" si="71"/>
        <v>42916</v>
      </c>
      <c r="D1213" s="2" t="s">
        <v>833</v>
      </c>
      <c r="E1213" s="2">
        <v>2</v>
      </c>
      <c r="F1213" s="2" t="s">
        <v>633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>
        <f t="shared" si="71"/>
        <v>42916</v>
      </c>
      <c r="D1214" s="2" t="s">
        <v>835</v>
      </c>
      <c r="E1214" s="2">
        <v>2</v>
      </c>
      <c r="F1214" s="2" t="s">
        <v>834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>
        <f t="shared" si="71"/>
        <v>42916</v>
      </c>
      <c r="D1215" s="2" t="s">
        <v>836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>
        <f t="shared" si="71"/>
        <v>42916</v>
      </c>
      <c r="D1216" s="2" t="s">
        <v>837</v>
      </c>
      <c r="E1216" s="2">
        <v>2</v>
      </c>
      <c r="F1216" s="2" t="s">
        <v>828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>
        <f t="shared" si="71"/>
        <v>42916</v>
      </c>
      <c r="D1217" s="2" t="s">
        <v>839</v>
      </c>
      <c r="E1217" s="2">
        <v>2</v>
      </c>
      <c r="F1217" s="2" t="s">
        <v>829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>
        <f t="shared" si="71"/>
        <v>42916</v>
      </c>
      <c r="D1218" s="2" t="s">
        <v>841</v>
      </c>
      <c r="E1218" s="2">
        <v>2</v>
      </c>
      <c r="F1218" s="2" t="s">
        <v>840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>
        <f t="shared" si="71"/>
        <v>42916</v>
      </c>
      <c r="D1219" s="2" t="s">
        <v>843</v>
      </c>
      <c r="E1219" s="2">
        <v>2</v>
      </c>
      <c r="F1219" s="2" t="s">
        <v>842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>
        <f t="shared" si="71"/>
        <v>42916</v>
      </c>
      <c r="D1220" s="2" t="s">
        <v>845</v>
      </c>
      <c r="E1220" s="2">
        <v>2</v>
      </c>
      <c r="F1220" s="2" t="s">
        <v>844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>
        <f t="shared" si="71"/>
        <v>42916</v>
      </c>
      <c r="D1221" s="2" t="s">
        <v>847</v>
      </c>
      <c r="E1221" s="2">
        <v>2</v>
      </c>
      <c r="F1221" s="2" t="s">
        <v>846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>
        <f t="shared" si="71"/>
        <v>42916</v>
      </c>
      <c r="D1222" s="2" t="s">
        <v>849</v>
      </c>
      <c r="E1222" s="2">
        <v>2</v>
      </c>
      <c r="F1222" s="2" t="s">
        <v>848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>
        <f t="shared" si="71"/>
        <v>42916</v>
      </c>
      <c r="D1223" s="2" t="s">
        <v>851</v>
      </c>
      <c r="E1223" s="2">
        <v>2</v>
      </c>
      <c r="F1223" s="2" t="s">
        <v>850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>
        <f t="shared" si="71"/>
        <v>42916</v>
      </c>
      <c r="D1224" s="2" t="s">
        <v>853</v>
      </c>
      <c r="E1224" s="2">
        <v>2</v>
      </c>
      <c r="F1224" s="2" t="s">
        <v>838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>
        <f t="shared" si="71"/>
        <v>42916</v>
      </c>
      <c r="D1225" s="2" t="s">
        <v>830</v>
      </c>
      <c r="E1225" s="2">
        <v>3</v>
      </c>
      <c r="F1225" s="2" t="s">
        <v>829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>
        <f t="shared" si="71"/>
        <v>42916</v>
      </c>
      <c r="D1226" s="2" t="s">
        <v>832</v>
      </c>
      <c r="E1226" s="2">
        <v>3</v>
      </c>
      <c r="F1226" s="2" t="s">
        <v>831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>
        <f t="shared" si="71"/>
        <v>42916</v>
      </c>
      <c r="D1227" s="2" t="s">
        <v>833</v>
      </c>
      <c r="E1227" s="2">
        <v>3</v>
      </c>
      <c r="F1227" s="2" t="s">
        <v>633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>
        <f t="shared" si="71"/>
        <v>42916</v>
      </c>
      <c r="D1228" s="2" t="s">
        <v>835</v>
      </c>
      <c r="E1228" s="2">
        <v>3</v>
      </c>
      <c r="F1228" s="2" t="s">
        <v>834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>
        <f aca="true" t="shared" si="74" ref="C1229:C1260">endDate</f>
        <v>42916</v>
      </c>
      <c r="D1229" s="2" t="s">
        <v>836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>
        <f t="shared" si="74"/>
        <v>42916</v>
      </c>
      <c r="D1230" s="2" t="s">
        <v>837</v>
      </c>
      <c r="E1230" s="2">
        <v>3</v>
      </c>
      <c r="F1230" s="2" t="s">
        <v>828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>
        <f t="shared" si="74"/>
        <v>42916</v>
      </c>
      <c r="D1231" s="2" t="s">
        <v>839</v>
      </c>
      <c r="E1231" s="2">
        <v>3</v>
      </c>
      <c r="F1231" s="2" t="s">
        <v>829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>
        <f t="shared" si="74"/>
        <v>42916</v>
      </c>
      <c r="D1232" s="2" t="s">
        <v>841</v>
      </c>
      <c r="E1232" s="2">
        <v>3</v>
      </c>
      <c r="F1232" s="2" t="s">
        <v>840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>
        <f t="shared" si="74"/>
        <v>42916</v>
      </c>
      <c r="D1233" s="2" t="s">
        <v>843</v>
      </c>
      <c r="E1233" s="2">
        <v>3</v>
      </c>
      <c r="F1233" s="2" t="s">
        <v>842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>
        <f t="shared" si="74"/>
        <v>42916</v>
      </c>
      <c r="D1234" s="2" t="s">
        <v>845</v>
      </c>
      <c r="E1234" s="2">
        <v>3</v>
      </c>
      <c r="F1234" s="2" t="s">
        <v>844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>
        <f t="shared" si="74"/>
        <v>42916</v>
      </c>
      <c r="D1235" s="2" t="s">
        <v>847</v>
      </c>
      <c r="E1235" s="2">
        <v>3</v>
      </c>
      <c r="F1235" s="2" t="s">
        <v>846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>
        <f t="shared" si="74"/>
        <v>42916</v>
      </c>
      <c r="D1236" s="2" t="s">
        <v>849</v>
      </c>
      <c r="E1236" s="2">
        <v>3</v>
      </c>
      <c r="F1236" s="2" t="s">
        <v>848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>
        <f t="shared" si="74"/>
        <v>42916</v>
      </c>
      <c r="D1237" s="2" t="s">
        <v>851</v>
      </c>
      <c r="E1237" s="2">
        <v>3</v>
      </c>
      <c r="F1237" s="2" t="s">
        <v>850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>
        <f t="shared" si="74"/>
        <v>42916</v>
      </c>
      <c r="D1238" s="2" t="s">
        <v>853</v>
      </c>
      <c r="E1238" s="2">
        <v>3</v>
      </c>
      <c r="F1238" s="2" t="s">
        <v>838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>
        <f t="shared" si="74"/>
        <v>42916</v>
      </c>
      <c r="D1239" s="2" t="s">
        <v>830</v>
      </c>
      <c r="E1239" s="2">
        <v>4</v>
      </c>
      <c r="F1239" s="2" t="s">
        <v>829</v>
      </c>
      <c r="H1239" s="9">
        <f>'Справка 8'!F13</f>
        <v>1540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>
        <f t="shared" si="74"/>
        <v>42916</v>
      </c>
      <c r="D1240" s="2" t="s">
        <v>832</v>
      </c>
      <c r="E1240" s="2">
        <v>4</v>
      </c>
      <c r="F1240" s="2" t="s">
        <v>831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>
        <f t="shared" si="74"/>
        <v>42916</v>
      </c>
      <c r="D1241" s="2" t="s">
        <v>833</v>
      </c>
      <c r="E1241" s="2">
        <v>4</v>
      </c>
      <c r="F1241" s="2" t="s">
        <v>633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>
        <f t="shared" si="74"/>
        <v>42916</v>
      </c>
      <c r="D1242" s="2" t="s">
        <v>835</v>
      </c>
      <c r="E1242" s="2">
        <v>4</v>
      </c>
      <c r="F1242" s="2" t="s">
        <v>834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>
        <f t="shared" si="74"/>
        <v>42916</v>
      </c>
      <c r="D1243" s="2" t="s">
        <v>836</v>
      </c>
      <c r="E1243" s="2">
        <v>4</v>
      </c>
      <c r="F1243" s="2" t="s">
        <v>110</v>
      </c>
      <c r="H1243" s="9">
        <f>'Справка 8'!F17</f>
        <v>31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>
        <f t="shared" si="74"/>
        <v>42916</v>
      </c>
      <c r="D1244" s="2" t="s">
        <v>837</v>
      </c>
      <c r="E1244" s="2">
        <v>4</v>
      </c>
      <c r="F1244" s="2" t="s">
        <v>828</v>
      </c>
      <c r="H1244" s="9">
        <f>'Справка 8'!F18</f>
        <v>1571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>
        <f t="shared" si="74"/>
        <v>42916</v>
      </c>
      <c r="D1245" s="2" t="s">
        <v>839</v>
      </c>
      <c r="E1245" s="2">
        <v>4</v>
      </c>
      <c r="F1245" s="2" t="s">
        <v>829</v>
      </c>
      <c r="H1245" s="9">
        <f>'Справка 8'!F20</f>
        <v>1377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>
        <f t="shared" si="74"/>
        <v>42916</v>
      </c>
      <c r="D1246" s="2" t="s">
        <v>841</v>
      </c>
      <c r="E1246" s="2">
        <v>4</v>
      </c>
      <c r="F1246" s="2" t="s">
        <v>840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>
        <f t="shared" si="74"/>
        <v>42916</v>
      </c>
      <c r="D1247" s="2" t="s">
        <v>843</v>
      </c>
      <c r="E1247" s="2">
        <v>4</v>
      </c>
      <c r="F1247" s="2" t="s">
        <v>842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>
        <f t="shared" si="74"/>
        <v>42916</v>
      </c>
      <c r="D1248" s="2" t="s">
        <v>845</v>
      </c>
      <c r="E1248" s="2">
        <v>4</v>
      </c>
      <c r="F1248" s="2" t="s">
        <v>844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>
        <f t="shared" si="74"/>
        <v>42916</v>
      </c>
      <c r="D1249" s="2" t="s">
        <v>847</v>
      </c>
      <c r="E1249" s="2">
        <v>4</v>
      </c>
      <c r="F1249" s="2" t="s">
        <v>846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>
        <f t="shared" si="74"/>
        <v>42916</v>
      </c>
      <c r="D1250" s="2" t="s">
        <v>849</v>
      </c>
      <c r="E1250" s="2">
        <v>4</v>
      </c>
      <c r="F1250" s="2" t="s">
        <v>848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>
        <f t="shared" si="74"/>
        <v>42916</v>
      </c>
      <c r="D1251" s="2" t="s">
        <v>851</v>
      </c>
      <c r="E1251" s="2">
        <v>4</v>
      </c>
      <c r="F1251" s="2" t="s">
        <v>850</v>
      </c>
      <c r="H1251" s="9">
        <f>'Справка 8'!F26</f>
        <v>29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>
        <f t="shared" si="74"/>
        <v>42916</v>
      </c>
      <c r="D1252" s="2" t="s">
        <v>853</v>
      </c>
      <c r="E1252" s="2">
        <v>4</v>
      </c>
      <c r="F1252" s="2" t="s">
        <v>838</v>
      </c>
      <c r="H1252" s="9">
        <f>'Справка 8'!F27</f>
        <v>1406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>
        <f t="shared" si="74"/>
        <v>42916</v>
      </c>
      <c r="D1253" s="2" t="s">
        <v>830</v>
      </c>
      <c r="E1253" s="2">
        <v>5</v>
      </c>
      <c r="F1253" s="2" t="s">
        <v>829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>
        <f t="shared" si="74"/>
        <v>42916</v>
      </c>
      <c r="D1254" s="2" t="s">
        <v>832</v>
      </c>
      <c r="E1254" s="2">
        <v>5</v>
      </c>
      <c r="F1254" s="2" t="s">
        <v>831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>
        <f t="shared" si="74"/>
        <v>42916</v>
      </c>
      <c r="D1255" s="2" t="s">
        <v>833</v>
      </c>
      <c r="E1255" s="2">
        <v>5</v>
      </c>
      <c r="F1255" s="2" t="s">
        <v>633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>
        <f t="shared" si="74"/>
        <v>42916</v>
      </c>
      <c r="D1256" s="2" t="s">
        <v>835</v>
      </c>
      <c r="E1256" s="2">
        <v>5</v>
      </c>
      <c r="F1256" s="2" t="s">
        <v>834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>
        <f t="shared" si="74"/>
        <v>42916</v>
      </c>
      <c r="D1257" s="2" t="s">
        <v>836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>
        <f t="shared" si="74"/>
        <v>42916</v>
      </c>
      <c r="D1258" s="2" t="s">
        <v>837</v>
      </c>
      <c r="E1258" s="2">
        <v>5</v>
      </c>
      <c r="F1258" s="2" t="s">
        <v>828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>
        <f t="shared" si="74"/>
        <v>42916</v>
      </c>
      <c r="D1259" s="2" t="s">
        <v>839</v>
      </c>
      <c r="E1259" s="2">
        <v>5</v>
      </c>
      <c r="F1259" s="2" t="s">
        <v>829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>
        <f t="shared" si="74"/>
        <v>42916</v>
      </c>
      <c r="D1260" s="2" t="s">
        <v>841</v>
      </c>
      <c r="E1260" s="2">
        <v>5</v>
      </c>
      <c r="F1260" s="2" t="s">
        <v>840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>
        <f aca="true" t="shared" si="77" ref="C1261:C1294">endDate</f>
        <v>42916</v>
      </c>
      <c r="D1261" s="2" t="s">
        <v>843</v>
      </c>
      <c r="E1261" s="2">
        <v>5</v>
      </c>
      <c r="F1261" s="2" t="s">
        <v>842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>
        <f t="shared" si="77"/>
        <v>42916</v>
      </c>
      <c r="D1262" s="2" t="s">
        <v>845</v>
      </c>
      <c r="E1262" s="2">
        <v>5</v>
      </c>
      <c r="F1262" s="2" t="s">
        <v>844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>
        <f t="shared" si="77"/>
        <v>42916</v>
      </c>
      <c r="D1263" s="2" t="s">
        <v>847</v>
      </c>
      <c r="E1263" s="2">
        <v>5</v>
      </c>
      <c r="F1263" s="2" t="s">
        <v>846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>
        <f t="shared" si="77"/>
        <v>42916</v>
      </c>
      <c r="D1264" s="2" t="s">
        <v>849</v>
      </c>
      <c r="E1264" s="2">
        <v>5</v>
      </c>
      <c r="F1264" s="2" t="s">
        <v>848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>
        <f t="shared" si="77"/>
        <v>42916</v>
      </c>
      <c r="D1265" s="2" t="s">
        <v>851</v>
      </c>
      <c r="E1265" s="2">
        <v>5</v>
      </c>
      <c r="F1265" s="2" t="s">
        <v>850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>
        <f t="shared" si="77"/>
        <v>42916</v>
      </c>
      <c r="D1266" s="2" t="s">
        <v>853</v>
      </c>
      <c r="E1266" s="2">
        <v>5</v>
      </c>
      <c r="F1266" s="2" t="s">
        <v>838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>
        <f t="shared" si="77"/>
        <v>42916</v>
      </c>
      <c r="D1267" s="2" t="s">
        <v>830</v>
      </c>
      <c r="E1267" s="2">
        <v>6</v>
      </c>
      <c r="F1267" s="2" t="s">
        <v>829</v>
      </c>
      <c r="H1267" s="9">
        <f>'Справка 8'!H13</f>
        <v>0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>
        <f t="shared" si="77"/>
        <v>42916</v>
      </c>
      <c r="D1268" s="2" t="s">
        <v>832</v>
      </c>
      <c r="E1268" s="2">
        <v>6</v>
      </c>
      <c r="F1268" s="2" t="s">
        <v>831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>
        <f t="shared" si="77"/>
        <v>42916</v>
      </c>
      <c r="D1269" s="2" t="s">
        <v>833</v>
      </c>
      <c r="E1269" s="2">
        <v>6</v>
      </c>
      <c r="F1269" s="2" t="s">
        <v>633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>
        <f t="shared" si="77"/>
        <v>42916</v>
      </c>
      <c r="D1270" s="2" t="s">
        <v>835</v>
      </c>
      <c r="E1270" s="2">
        <v>6</v>
      </c>
      <c r="F1270" s="2" t="s">
        <v>834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>
        <f t="shared" si="77"/>
        <v>42916</v>
      </c>
      <c r="D1271" s="2" t="s">
        <v>836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>
        <f t="shared" si="77"/>
        <v>42916</v>
      </c>
      <c r="D1272" s="2" t="s">
        <v>837</v>
      </c>
      <c r="E1272" s="2">
        <v>6</v>
      </c>
      <c r="F1272" s="2" t="s">
        <v>828</v>
      </c>
      <c r="H1272" s="9">
        <f>'Справка 8'!H18</f>
        <v>0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>
        <f t="shared" si="77"/>
        <v>42916</v>
      </c>
      <c r="D1273" s="2" t="s">
        <v>839</v>
      </c>
      <c r="E1273" s="2">
        <v>6</v>
      </c>
      <c r="F1273" s="2" t="s">
        <v>829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>
        <f t="shared" si="77"/>
        <v>42916</v>
      </c>
      <c r="D1274" s="2" t="s">
        <v>841</v>
      </c>
      <c r="E1274" s="2">
        <v>6</v>
      </c>
      <c r="F1274" s="2" t="s">
        <v>840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>
        <f t="shared" si="77"/>
        <v>42916</v>
      </c>
      <c r="D1275" s="2" t="s">
        <v>843</v>
      </c>
      <c r="E1275" s="2">
        <v>6</v>
      </c>
      <c r="F1275" s="2" t="s">
        <v>842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>
        <f t="shared" si="77"/>
        <v>42916</v>
      </c>
      <c r="D1276" s="2" t="s">
        <v>845</v>
      </c>
      <c r="E1276" s="2">
        <v>6</v>
      </c>
      <c r="F1276" s="2" t="s">
        <v>844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>
        <f t="shared" si="77"/>
        <v>42916</v>
      </c>
      <c r="D1277" s="2" t="s">
        <v>847</v>
      </c>
      <c r="E1277" s="2">
        <v>6</v>
      </c>
      <c r="F1277" s="2" t="s">
        <v>846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>
        <f t="shared" si="77"/>
        <v>42916</v>
      </c>
      <c r="D1278" s="2" t="s">
        <v>849</v>
      </c>
      <c r="E1278" s="2">
        <v>6</v>
      </c>
      <c r="F1278" s="2" t="s">
        <v>848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>
        <f t="shared" si="77"/>
        <v>42916</v>
      </c>
      <c r="D1279" s="2" t="s">
        <v>851</v>
      </c>
      <c r="E1279" s="2">
        <v>6</v>
      </c>
      <c r="F1279" s="2" t="s">
        <v>850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>
        <f t="shared" si="77"/>
        <v>42916</v>
      </c>
      <c r="D1280" s="2" t="s">
        <v>853</v>
      </c>
      <c r="E1280" s="2">
        <v>6</v>
      </c>
      <c r="F1280" s="2" t="s">
        <v>838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>
        <f t="shared" si="77"/>
        <v>42916</v>
      </c>
      <c r="D1281" s="2" t="s">
        <v>830</v>
      </c>
      <c r="E1281" s="2">
        <v>7</v>
      </c>
      <c r="F1281" s="2" t="s">
        <v>829</v>
      </c>
      <c r="H1281" s="9">
        <f>'Справка 8'!I13</f>
        <v>1540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>
        <f t="shared" si="77"/>
        <v>42916</v>
      </c>
      <c r="D1282" s="2" t="s">
        <v>832</v>
      </c>
      <c r="E1282" s="2">
        <v>7</v>
      </c>
      <c r="F1282" s="2" t="s">
        <v>831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>
        <f t="shared" si="77"/>
        <v>42916</v>
      </c>
      <c r="D1283" s="2" t="s">
        <v>833</v>
      </c>
      <c r="E1283" s="2">
        <v>7</v>
      </c>
      <c r="F1283" s="2" t="s">
        <v>633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>
        <f t="shared" si="77"/>
        <v>42916</v>
      </c>
      <c r="D1284" s="2" t="s">
        <v>835</v>
      </c>
      <c r="E1284" s="2">
        <v>7</v>
      </c>
      <c r="F1284" s="2" t="s">
        <v>834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>
        <f t="shared" si="77"/>
        <v>42916</v>
      </c>
      <c r="D1285" s="2" t="s">
        <v>836</v>
      </c>
      <c r="E1285" s="2">
        <v>7</v>
      </c>
      <c r="F1285" s="2" t="s">
        <v>110</v>
      </c>
      <c r="H1285" s="9">
        <f>'Справка 8'!I17</f>
        <v>31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>
        <f t="shared" si="77"/>
        <v>42916</v>
      </c>
      <c r="D1286" s="2" t="s">
        <v>837</v>
      </c>
      <c r="E1286" s="2">
        <v>7</v>
      </c>
      <c r="F1286" s="2" t="s">
        <v>828</v>
      </c>
      <c r="H1286" s="9">
        <f>'Справка 8'!I18</f>
        <v>1571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>
        <f t="shared" si="77"/>
        <v>42916</v>
      </c>
      <c r="D1287" s="2" t="s">
        <v>839</v>
      </c>
      <c r="E1287" s="2">
        <v>7</v>
      </c>
      <c r="F1287" s="2" t="s">
        <v>829</v>
      </c>
      <c r="H1287" s="9">
        <f>'Справка 8'!I20</f>
        <v>1377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>
        <f t="shared" si="77"/>
        <v>42916</v>
      </c>
      <c r="D1288" s="2" t="s">
        <v>841</v>
      </c>
      <c r="E1288" s="2">
        <v>7</v>
      </c>
      <c r="F1288" s="2" t="s">
        <v>840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>
        <f t="shared" si="77"/>
        <v>42916</v>
      </c>
      <c r="D1289" s="2" t="s">
        <v>843</v>
      </c>
      <c r="E1289" s="2">
        <v>7</v>
      </c>
      <c r="F1289" s="2" t="s">
        <v>842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>
        <f t="shared" si="77"/>
        <v>42916</v>
      </c>
      <c r="D1290" s="2" t="s">
        <v>845</v>
      </c>
      <c r="E1290" s="2">
        <v>7</v>
      </c>
      <c r="F1290" s="2" t="s">
        <v>844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>
        <f t="shared" si="77"/>
        <v>42916</v>
      </c>
      <c r="D1291" s="2" t="s">
        <v>847</v>
      </c>
      <c r="E1291" s="2">
        <v>7</v>
      </c>
      <c r="F1291" s="2" t="s">
        <v>846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>
        <f t="shared" si="77"/>
        <v>42916</v>
      </c>
      <c r="D1292" s="2" t="s">
        <v>849</v>
      </c>
      <c r="E1292" s="2">
        <v>7</v>
      </c>
      <c r="F1292" s="2" t="s">
        <v>848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>
        <f t="shared" si="77"/>
        <v>42916</v>
      </c>
      <c r="D1293" s="2" t="s">
        <v>851</v>
      </c>
      <c r="E1293" s="2">
        <v>7</v>
      </c>
      <c r="F1293" s="2" t="s">
        <v>850</v>
      </c>
      <c r="H1293" s="9">
        <f>'Справка 8'!I26</f>
        <v>29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>
        <f t="shared" si="77"/>
        <v>42916</v>
      </c>
      <c r="D1294" s="2" t="s">
        <v>853</v>
      </c>
      <c r="E1294" s="2">
        <v>7</v>
      </c>
      <c r="F1294" s="2" t="s">
        <v>838</v>
      </c>
      <c r="H1294" s="9">
        <f>'Справка 8'!I27</f>
        <v>1406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967</v>
      </c>
    </row>
    <row r="5" ht="15">
      <c r="A5" t="s">
        <v>13</v>
      </c>
    </row>
    <row r="6" ht="15">
      <c r="A6" t="s">
        <v>968</v>
      </c>
    </row>
    <row r="7" ht="15">
      <c r="A7" t="s">
        <v>969</v>
      </c>
    </row>
    <row r="8" ht="15">
      <c r="A8" t="s">
        <v>970</v>
      </c>
    </row>
    <row r="9" ht="15">
      <c r="A9" t="s">
        <v>971</v>
      </c>
    </row>
    <row r="11" ht="15">
      <c r="A11" t="s">
        <v>972</v>
      </c>
    </row>
    <row r="12" ht="15">
      <c r="A12" t="s">
        <v>973</v>
      </c>
    </row>
    <row r="13" ht="15">
      <c r="A13" t="s">
        <v>974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5">
      <selection activeCell="A111" sqref="A111"/>
    </sheetView>
  </sheetViews>
  <sheetFormatPr defaultColWidth="9.28125" defaultRowHeight="15"/>
  <cols>
    <col min="1" max="1" width="70.7109375" style="286" customWidth="1"/>
    <col min="2" max="2" width="10.7109375" style="286" customWidth="1"/>
    <col min="3" max="4" width="15.7109375" style="286" customWidth="1"/>
    <col min="5" max="5" width="70.7109375" style="286" customWidth="1"/>
    <col min="6" max="6" width="10.7109375" style="285" customWidth="1"/>
    <col min="7" max="7" width="15.7109375" style="286" customWidth="1"/>
    <col min="8" max="8" width="15.7109375" style="290" customWidth="1"/>
    <col min="9" max="9" width="3.421875" style="290" customWidth="1"/>
    <col min="10" max="16384" width="9.28125" style="290" customWidth="1"/>
  </cols>
  <sheetData>
    <row r="1" spans="1:8" s="114" customFormat="1" ht="15.75">
      <c r="A1" s="105" t="s">
        <v>37</v>
      </c>
      <c r="B1" s="108"/>
      <c r="C1" s="108"/>
      <c r="D1" s="108"/>
      <c r="H1" s="520"/>
    </row>
    <row r="2" spans="1:8" s="114" customFormat="1" ht="15.75">
      <c r="A2" s="232" t="str">
        <f>CONCATENATE("(",LOWER(reportConsolidation),")")</f>
        <v>(на консолидирана основа)</v>
      </c>
      <c r="B2" s="105"/>
      <c r="C2" s="105"/>
      <c r="D2" s="105"/>
      <c r="E2" s="288"/>
      <c r="F2" s="521"/>
      <c r="G2" s="522"/>
      <c r="H2" s="522"/>
    </row>
    <row r="3" spans="1:8" s="114" customFormat="1" ht="15.75">
      <c r="A3" s="108"/>
      <c r="B3" s="48"/>
      <c r="C3" s="48"/>
      <c r="D3" s="48"/>
      <c r="E3" s="49"/>
      <c r="F3" s="54"/>
      <c r="G3" s="523"/>
      <c r="H3" s="523"/>
    </row>
    <row r="4" spans="1:8" s="114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22"/>
    </row>
    <row r="5" spans="1:8" s="114" customFormat="1" ht="15.75">
      <c r="A5" s="51" t="str">
        <f>CONCATENATE("ЕИК по БУЛСТАТ: ",pdeBulstat)</f>
        <v>ЕИК по БУЛСТАТ: 115086942</v>
      </c>
      <c r="B5" s="105"/>
      <c r="C5" s="287"/>
      <c r="D5" s="105"/>
      <c r="H5" s="524"/>
    </row>
    <row r="6" spans="1:8" s="114" customFormat="1" ht="15.75">
      <c r="A6" s="51" t="str">
        <f>CONCATENATE("към ",TEXT(endDate,"dd.mm.yyyy")," г.")</f>
        <v>към 30.06.2017 г.</v>
      </c>
      <c r="B6" s="105"/>
      <c r="C6" s="287"/>
      <c r="D6" s="105"/>
      <c r="H6" s="525"/>
    </row>
    <row r="7" spans="1:8" s="114" customFormat="1" ht="15.75">
      <c r="A7" s="526"/>
      <c r="B7" s="526"/>
      <c r="C7" s="527"/>
      <c r="D7" s="528"/>
      <c r="E7" s="528"/>
      <c r="F7" s="526"/>
      <c r="G7" s="522"/>
      <c r="H7" s="92" t="s">
        <v>38</v>
      </c>
    </row>
    <row r="8" spans="1:8" ht="31.5">
      <c r="A8" s="529" t="s">
        <v>39</v>
      </c>
      <c r="B8" s="530" t="s">
        <v>40</v>
      </c>
      <c r="C8" s="531" t="s">
        <v>41</v>
      </c>
      <c r="D8" s="532" t="s">
        <v>42</v>
      </c>
      <c r="E8" s="533" t="s">
        <v>43</v>
      </c>
      <c r="F8" s="530" t="s">
        <v>40</v>
      </c>
      <c r="G8" s="531" t="s">
        <v>44</v>
      </c>
      <c r="H8" s="532" t="s">
        <v>45</v>
      </c>
    </row>
    <row r="9" spans="1:8" ht="15.75">
      <c r="A9" s="534" t="s">
        <v>46</v>
      </c>
      <c r="B9" s="535" t="s">
        <v>47</v>
      </c>
      <c r="C9" s="535">
        <v>1</v>
      </c>
      <c r="D9" s="536">
        <v>2</v>
      </c>
      <c r="E9" s="537" t="s">
        <v>46</v>
      </c>
      <c r="F9" s="535" t="s">
        <v>47</v>
      </c>
      <c r="G9" s="535">
        <v>1</v>
      </c>
      <c r="H9" s="536">
        <v>2</v>
      </c>
    </row>
    <row r="10" spans="1:8" ht="15.75">
      <c r="A10" s="538" t="s">
        <v>48</v>
      </c>
      <c r="B10" s="539"/>
      <c r="C10" s="540"/>
      <c r="D10" s="541"/>
      <c r="E10" s="538" t="s">
        <v>49</v>
      </c>
      <c r="F10" s="542"/>
      <c r="G10" s="543"/>
      <c r="H10" s="544"/>
    </row>
    <row r="11" spans="1:8" ht="15.75">
      <c r="A11" s="545" t="s">
        <v>50</v>
      </c>
      <c r="B11" s="546"/>
      <c r="C11" s="547"/>
      <c r="D11" s="548"/>
      <c r="E11" s="545" t="s">
        <v>51</v>
      </c>
      <c r="F11" s="549"/>
      <c r="G11" s="550"/>
      <c r="H11" s="551"/>
    </row>
    <row r="12" spans="1:8" ht="15.75">
      <c r="A12" s="552" t="s">
        <v>52</v>
      </c>
      <c r="B12" s="553" t="s">
        <v>53</v>
      </c>
      <c r="C12" s="182">
        <v>3753</v>
      </c>
      <c r="D12" s="183">
        <v>3959</v>
      </c>
      <c r="E12" s="552" t="s">
        <v>54</v>
      </c>
      <c r="F12" s="554" t="s">
        <v>55</v>
      </c>
      <c r="G12" s="182">
        <v>24000</v>
      </c>
      <c r="H12" s="183">
        <v>24000</v>
      </c>
    </row>
    <row r="13" spans="1:8" ht="15.75">
      <c r="A13" s="552" t="s">
        <v>56</v>
      </c>
      <c r="B13" s="553" t="s">
        <v>57</v>
      </c>
      <c r="C13" s="182">
        <v>2482</v>
      </c>
      <c r="D13" s="183">
        <v>2573</v>
      </c>
      <c r="E13" s="552" t="s">
        <v>58</v>
      </c>
      <c r="F13" s="554" t="s">
        <v>59</v>
      </c>
      <c r="G13" s="182">
        <v>24000</v>
      </c>
      <c r="H13" s="183">
        <v>24000</v>
      </c>
    </row>
    <row r="14" spans="1:8" ht="15.75">
      <c r="A14" s="552" t="s">
        <v>60</v>
      </c>
      <c r="B14" s="553" t="s">
        <v>61</v>
      </c>
      <c r="C14" s="182">
        <v>2</v>
      </c>
      <c r="D14" s="183">
        <v>3</v>
      </c>
      <c r="E14" s="552" t="s">
        <v>62</v>
      </c>
      <c r="F14" s="554" t="s">
        <v>63</v>
      </c>
      <c r="G14" s="182"/>
      <c r="H14" s="183"/>
    </row>
    <row r="15" spans="1:8" ht="15.75">
      <c r="A15" s="552" t="s">
        <v>64</v>
      </c>
      <c r="B15" s="553" t="s">
        <v>65</v>
      </c>
      <c r="C15" s="182">
        <v>43</v>
      </c>
      <c r="D15" s="183">
        <v>47</v>
      </c>
      <c r="E15" s="555" t="s">
        <v>66</v>
      </c>
      <c r="F15" s="554" t="s">
        <v>67</v>
      </c>
      <c r="G15" s="182"/>
      <c r="H15" s="183"/>
    </row>
    <row r="16" spans="1:8" ht="15.75">
      <c r="A16" s="552" t="s">
        <v>68</v>
      </c>
      <c r="B16" s="553" t="s">
        <v>69</v>
      </c>
      <c r="C16" s="182"/>
      <c r="D16" s="183"/>
      <c r="E16" s="555" t="s">
        <v>70</v>
      </c>
      <c r="F16" s="554" t="s">
        <v>71</v>
      </c>
      <c r="G16" s="182"/>
      <c r="H16" s="183"/>
    </row>
    <row r="17" spans="1:8" ht="15.75">
      <c r="A17" s="552" t="s">
        <v>72</v>
      </c>
      <c r="B17" s="556" t="s">
        <v>73</v>
      </c>
      <c r="C17" s="182"/>
      <c r="D17" s="183"/>
      <c r="E17" s="555" t="s">
        <v>74</v>
      </c>
      <c r="F17" s="554" t="s">
        <v>75</v>
      </c>
      <c r="G17" s="182"/>
      <c r="H17" s="183"/>
    </row>
    <row r="18" spans="1:8" ht="31.5">
      <c r="A18" s="552" t="s">
        <v>76</v>
      </c>
      <c r="B18" s="553" t="s">
        <v>77</v>
      </c>
      <c r="C18" s="182">
        <v>219</v>
      </c>
      <c r="D18" s="183">
        <v>219</v>
      </c>
      <c r="E18" s="557" t="s">
        <v>78</v>
      </c>
      <c r="F18" s="558" t="s">
        <v>79</v>
      </c>
      <c r="G18" s="559">
        <f>G12+G15+G16+G17</f>
        <v>24000</v>
      </c>
      <c r="H18" s="560">
        <f>H12+H15+H16+H17</f>
        <v>24000</v>
      </c>
    </row>
    <row r="19" spans="1:8" ht="15.75">
      <c r="A19" s="552" t="s">
        <v>80</v>
      </c>
      <c r="B19" s="553" t="s">
        <v>81</v>
      </c>
      <c r="C19" s="182">
        <v>56</v>
      </c>
      <c r="D19" s="183">
        <v>62</v>
      </c>
      <c r="E19" s="545" t="s">
        <v>82</v>
      </c>
      <c r="F19" s="561"/>
      <c r="G19" s="562"/>
      <c r="H19" s="563"/>
    </row>
    <row r="20" spans="1:8" ht="15.75">
      <c r="A20" s="564" t="s">
        <v>83</v>
      </c>
      <c r="B20" s="565" t="s">
        <v>84</v>
      </c>
      <c r="C20" s="566">
        <f>SUM(C12:C19)</f>
        <v>6555</v>
      </c>
      <c r="D20" s="567">
        <f>SUM(D12:D19)</f>
        <v>6863</v>
      </c>
      <c r="E20" s="552" t="s">
        <v>85</v>
      </c>
      <c r="F20" s="554" t="s">
        <v>86</v>
      </c>
      <c r="G20" s="182">
        <v>107</v>
      </c>
      <c r="H20" s="183">
        <v>107</v>
      </c>
    </row>
    <row r="21" spans="1:8" ht="15.75">
      <c r="A21" s="545" t="s">
        <v>87</v>
      </c>
      <c r="B21" s="565" t="s">
        <v>88</v>
      </c>
      <c r="C21" s="568">
        <v>14979</v>
      </c>
      <c r="D21" s="569">
        <v>14979</v>
      </c>
      <c r="E21" s="552" t="s">
        <v>89</v>
      </c>
      <c r="F21" s="554" t="s">
        <v>90</v>
      </c>
      <c r="G21" s="182"/>
      <c r="H21" s="183"/>
    </row>
    <row r="22" spans="1:13" ht="15.75">
      <c r="A22" s="545" t="s">
        <v>91</v>
      </c>
      <c r="B22" s="570" t="s">
        <v>92</v>
      </c>
      <c r="C22" s="568"/>
      <c r="D22" s="569"/>
      <c r="E22" s="571" t="s">
        <v>93</v>
      </c>
      <c r="F22" s="554" t="s">
        <v>94</v>
      </c>
      <c r="G22" s="572">
        <f>SUM(G23:G25)</f>
        <v>5026</v>
      </c>
      <c r="H22" s="573">
        <f>SUM(H23:H25)</f>
        <v>5012</v>
      </c>
      <c r="M22" s="441"/>
    </row>
    <row r="23" spans="1:8" ht="15.75">
      <c r="A23" s="545" t="s">
        <v>95</v>
      </c>
      <c r="B23" s="553"/>
      <c r="C23" s="547"/>
      <c r="D23" s="548"/>
      <c r="E23" s="555" t="s">
        <v>96</v>
      </c>
      <c r="F23" s="554" t="s">
        <v>97</v>
      </c>
      <c r="G23" s="182">
        <v>3212</v>
      </c>
      <c r="H23" s="183">
        <v>3198</v>
      </c>
    </row>
    <row r="24" spans="1:13" ht="15.75">
      <c r="A24" s="552" t="s">
        <v>98</v>
      </c>
      <c r="B24" s="553" t="s">
        <v>99</v>
      </c>
      <c r="C24" s="182">
        <v>67</v>
      </c>
      <c r="D24" s="183">
        <v>82</v>
      </c>
      <c r="E24" s="574" t="s">
        <v>100</v>
      </c>
      <c r="F24" s="554" t="s">
        <v>101</v>
      </c>
      <c r="G24" s="182"/>
      <c r="H24" s="183"/>
      <c r="M24" s="441"/>
    </row>
    <row r="25" spans="1:8" ht="15.75">
      <c r="A25" s="552" t="s">
        <v>102</v>
      </c>
      <c r="B25" s="553" t="s">
        <v>103</v>
      </c>
      <c r="C25" s="182">
        <v>1</v>
      </c>
      <c r="D25" s="183">
        <v>2</v>
      </c>
      <c r="E25" s="552" t="s">
        <v>104</v>
      </c>
      <c r="F25" s="554" t="s">
        <v>105</v>
      </c>
      <c r="G25" s="182">
        <v>1814</v>
      </c>
      <c r="H25" s="183">
        <v>1814</v>
      </c>
    </row>
    <row r="26" spans="1:13" ht="15.75">
      <c r="A26" s="552" t="s">
        <v>106</v>
      </c>
      <c r="B26" s="553" t="s">
        <v>107</v>
      </c>
      <c r="C26" s="182"/>
      <c r="D26" s="183"/>
      <c r="E26" s="575" t="s">
        <v>108</v>
      </c>
      <c r="F26" s="561" t="s">
        <v>109</v>
      </c>
      <c r="G26" s="566">
        <f>G20+G21+G22</f>
        <v>5133</v>
      </c>
      <c r="H26" s="567">
        <f>H20+H21+H22</f>
        <v>5119</v>
      </c>
      <c r="M26" s="441"/>
    </row>
    <row r="27" spans="1:8" ht="15.75">
      <c r="A27" s="552" t="s">
        <v>110</v>
      </c>
      <c r="B27" s="553" t="s">
        <v>111</v>
      </c>
      <c r="C27" s="182">
        <v>3</v>
      </c>
      <c r="D27" s="183">
        <v>5</v>
      </c>
      <c r="E27" s="545" t="s">
        <v>112</v>
      </c>
      <c r="F27" s="561"/>
      <c r="G27" s="562"/>
      <c r="H27" s="563"/>
    </row>
    <row r="28" spans="1:13" ht="15.75">
      <c r="A28" s="564" t="s">
        <v>113</v>
      </c>
      <c r="B28" s="570" t="s">
        <v>114</v>
      </c>
      <c r="C28" s="566">
        <f>SUM(C24:C27)</f>
        <v>71</v>
      </c>
      <c r="D28" s="567">
        <f>SUM(D24:D27)</f>
        <v>89</v>
      </c>
      <c r="E28" s="574" t="s">
        <v>115</v>
      </c>
      <c r="F28" s="554" t="s">
        <v>116</v>
      </c>
      <c r="G28" s="547">
        <f>SUM(G29:G31)</f>
        <v>-15964</v>
      </c>
      <c r="H28" s="548">
        <f>SUM(H29:H31)</f>
        <v>-12876</v>
      </c>
      <c r="M28" s="441"/>
    </row>
    <row r="29" spans="1:8" ht="15.75">
      <c r="A29" s="552"/>
      <c r="B29" s="553"/>
      <c r="C29" s="547"/>
      <c r="D29" s="548"/>
      <c r="E29" s="552" t="s">
        <v>117</v>
      </c>
      <c r="F29" s="554" t="s">
        <v>118</v>
      </c>
      <c r="G29" s="182">
        <v>1019</v>
      </c>
      <c r="H29" s="183">
        <v>1019</v>
      </c>
    </row>
    <row r="30" spans="1:13" ht="15.75">
      <c r="A30" s="545" t="s">
        <v>119</v>
      </c>
      <c r="B30" s="553"/>
      <c r="C30" s="547"/>
      <c r="D30" s="548"/>
      <c r="E30" s="571" t="s">
        <v>120</v>
      </c>
      <c r="F30" s="554" t="s">
        <v>121</v>
      </c>
      <c r="G30" s="182">
        <v>-16983</v>
      </c>
      <c r="H30" s="183">
        <v>-13895</v>
      </c>
      <c r="M30" s="441"/>
    </row>
    <row r="31" spans="1:8" ht="15.75">
      <c r="A31" s="552" t="s">
        <v>122</v>
      </c>
      <c r="B31" s="553" t="s">
        <v>123</v>
      </c>
      <c r="C31" s="182"/>
      <c r="D31" s="183"/>
      <c r="E31" s="552" t="s">
        <v>124</v>
      </c>
      <c r="F31" s="554" t="s">
        <v>125</v>
      </c>
      <c r="G31" s="182"/>
      <c r="H31" s="183"/>
    </row>
    <row r="32" spans="1:13" ht="15.75">
      <c r="A32" s="552" t="s">
        <v>126</v>
      </c>
      <c r="B32" s="553" t="s">
        <v>127</v>
      </c>
      <c r="C32" s="182"/>
      <c r="D32" s="183"/>
      <c r="E32" s="574" t="s">
        <v>128</v>
      </c>
      <c r="F32" s="554" t="s">
        <v>129</v>
      </c>
      <c r="G32" s="182"/>
      <c r="H32" s="183"/>
      <c r="M32" s="441"/>
    </row>
    <row r="33" spans="1:8" ht="15.75">
      <c r="A33" s="564" t="s">
        <v>130</v>
      </c>
      <c r="B33" s="570" t="s">
        <v>131</v>
      </c>
      <c r="C33" s="566">
        <f>C31+C32</f>
        <v>0</v>
      </c>
      <c r="D33" s="567">
        <f>D31+D32</f>
        <v>0</v>
      </c>
      <c r="E33" s="555" t="s">
        <v>132</v>
      </c>
      <c r="F33" s="554" t="s">
        <v>133</v>
      </c>
      <c r="G33" s="182">
        <v>-111</v>
      </c>
      <c r="H33" s="183">
        <v>-3074</v>
      </c>
    </row>
    <row r="34" spans="1:8" ht="15.75">
      <c r="A34" s="545" t="s">
        <v>134</v>
      </c>
      <c r="B34" s="556"/>
      <c r="C34" s="547"/>
      <c r="D34" s="548"/>
      <c r="E34" s="575" t="s">
        <v>135</v>
      </c>
      <c r="F34" s="561" t="s">
        <v>136</v>
      </c>
      <c r="G34" s="566">
        <f>G28+G32+G33</f>
        <v>-16075</v>
      </c>
      <c r="H34" s="567">
        <f>H28+H32+H33</f>
        <v>-15950</v>
      </c>
    </row>
    <row r="35" spans="1:8" ht="15.75">
      <c r="A35" s="552" t="s">
        <v>137</v>
      </c>
      <c r="B35" s="556" t="s">
        <v>138</v>
      </c>
      <c r="C35" s="547">
        <f>SUM(C36:C39)</f>
        <v>1571</v>
      </c>
      <c r="D35" s="548">
        <f>SUM(D36:D39)</f>
        <v>1571</v>
      </c>
      <c r="E35" s="552"/>
      <c r="F35" s="576"/>
      <c r="G35" s="577"/>
      <c r="H35" s="578"/>
    </row>
    <row r="36" spans="1:8" ht="15.75">
      <c r="A36" s="552" t="s">
        <v>139</v>
      </c>
      <c r="B36" s="553" t="s">
        <v>140</v>
      </c>
      <c r="C36" s="182">
        <v>1555</v>
      </c>
      <c r="D36" s="183">
        <v>1555</v>
      </c>
      <c r="E36" s="579"/>
      <c r="F36" s="580"/>
      <c r="G36" s="577"/>
      <c r="H36" s="578"/>
    </row>
    <row r="37" spans="1:8" ht="15.75">
      <c r="A37" s="552" t="s">
        <v>141</v>
      </c>
      <c r="B37" s="553" t="s">
        <v>142</v>
      </c>
      <c r="C37" s="182"/>
      <c r="D37" s="183"/>
      <c r="E37" s="581" t="s">
        <v>143</v>
      </c>
      <c r="F37" s="576" t="s">
        <v>144</v>
      </c>
      <c r="G37" s="582">
        <f>G26+G18+G34</f>
        <v>13058</v>
      </c>
      <c r="H37" s="583">
        <f>H26+H18+H34</f>
        <v>13169</v>
      </c>
    </row>
    <row r="38" spans="1:13" ht="15.75">
      <c r="A38" s="552" t="s">
        <v>145</v>
      </c>
      <c r="B38" s="553" t="s">
        <v>146</v>
      </c>
      <c r="C38" s="182">
        <v>7</v>
      </c>
      <c r="D38" s="183">
        <v>7</v>
      </c>
      <c r="E38" s="552"/>
      <c r="F38" s="576"/>
      <c r="G38" s="577"/>
      <c r="H38" s="578"/>
      <c r="M38" s="441"/>
    </row>
    <row r="39" spans="1:8" ht="15.75">
      <c r="A39" s="552" t="s">
        <v>147</v>
      </c>
      <c r="B39" s="553" t="s">
        <v>148</v>
      </c>
      <c r="C39" s="182">
        <v>9</v>
      </c>
      <c r="D39" s="183">
        <v>9</v>
      </c>
      <c r="E39" s="584"/>
      <c r="F39" s="585"/>
      <c r="G39" s="586"/>
      <c r="H39" s="587"/>
    </row>
    <row r="40" spans="1:13" ht="15.75">
      <c r="A40" s="552" t="s">
        <v>149</v>
      </c>
      <c r="B40" s="553" t="s">
        <v>150</v>
      </c>
      <c r="C40" s="547">
        <f>C41+C42+C44</f>
        <v>0</v>
      </c>
      <c r="D40" s="548">
        <f>D41+D42+D44</f>
        <v>0</v>
      </c>
      <c r="E40" s="588" t="s">
        <v>151</v>
      </c>
      <c r="F40" s="589" t="s">
        <v>152</v>
      </c>
      <c r="G40" s="590">
        <v>14552</v>
      </c>
      <c r="H40" s="591">
        <v>14652</v>
      </c>
      <c r="M40" s="441"/>
    </row>
    <row r="41" spans="1:8" ht="15.75">
      <c r="A41" s="552" t="s">
        <v>153</v>
      </c>
      <c r="B41" s="553" t="s">
        <v>154</v>
      </c>
      <c r="C41" s="182"/>
      <c r="D41" s="183"/>
      <c r="E41" s="592"/>
      <c r="F41" s="593"/>
      <c r="G41" s="586"/>
      <c r="H41" s="587"/>
    </row>
    <row r="42" spans="1:8" ht="15.75">
      <c r="A42" s="552" t="s">
        <v>155</v>
      </c>
      <c r="B42" s="553" t="s">
        <v>156</v>
      </c>
      <c r="C42" s="182"/>
      <c r="D42" s="183"/>
      <c r="E42" s="588" t="s">
        <v>157</v>
      </c>
      <c r="F42" s="594"/>
      <c r="G42" s="595"/>
      <c r="H42" s="596"/>
    </row>
    <row r="43" spans="1:8" ht="15.75">
      <c r="A43" s="552" t="s">
        <v>158</v>
      </c>
      <c r="B43" s="553" t="s">
        <v>159</v>
      </c>
      <c r="C43" s="182"/>
      <c r="D43" s="183"/>
      <c r="E43" s="545" t="s">
        <v>160</v>
      </c>
      <c r="F43" s="580"/>
      <c r="G43" s="577"/>
      <c r="H43" s="578"/>
    </row>
    <row r="44" spans="1:13" ht="15.75">
      <c r="A44" s="552" t="s">
        <v>161</v>
      </c>
      <c r="B44" s="553" t="s">
        <v>162</v>
      </c>
      <c r="C44" s="182"/>
      <c r="D44" s="183"/>
      <c r="E44" s="555" t="s">
        <v>163</v>
      </c>
      <c r="F44" s="554" t="s">
        <v>164</v>
      </c>
      <c r="G44" s="182">
        <v>104</v>
      </c>
      <c r="H44" s="183">
        <v>104</v>
      </c>
      <c r="M44" s="441"/>
    </row>
    <row r="45" spans="1:8" ht="15.75">
      <c r="A45" s="552" t="s">
        <v>165</v>
      </c>
      <c r="B45" s="553" t="s">
        <v>166</v>
      </c>
      <c r="C45" s="182"/>
      <c r="D45" s="183"/>
      <c r="E45" s="597" t="s">
        <v>167</v>
      </c>
      <c r="F45" s="554" t="s">
        <v>168</v>
      </c>
      <c r="G45" s="182"/>
      <c r="H45" s="183"/>
    </row>
    <row r="46" spans="1:13" ht="15.75">
      <c r="A46" s="598" t="s">
        <v>169</v>
      </c>
      <c r="B46" s="565" t="s">
        <v>170</v>
      </c>
      <c r="C46" s="566">
        <f>C35+C40+C45</f>
        <v>1571</v>
      </c>
      <c r="D46" s="567">
        <f>D35+D40+D45</f>
        <v>1571</v>
      </c>
      <c r="E46" s="571" t="s">
        <v>171</v>
      </c>
      <c r="F46" s="554" t="s">
        <v>172</v>
      </c>
      <c r="G46" s="182"/>
      <c r="H46" s="183"/>
      <c r="M46" s="441"/>
    </row>
    <row r="47" spans="1:8" ht="15.75">
      <c r="A47" s="545" t="s">
        <v>173</v>
      </c>
      <c r="B47" s="599"/>
      <c r="C47" s="582"/>
      <c r="D47" s="583"/>
      <c r="E47" s="552" t="s">
        <v>174</v>
      </c>
      <c r="F47" s="554" t="s">
        <v>175</v>
      </c>
      <c r="G47" s="182">
        <v>58</v>
      </c>
      <c r="H47" s="183">
        <v>58</v>
      </c>
    </row>
    <row r="48" spans="1:13" ht="15.75">
      <c r="A48" s="552" t="s">
        <v>176</v>
      </c>
      <c r="B48" s="553" t="s">
        <v>177</v>
      </c>
      <c r="C48" s="182"/>
      <c r="D48" s="183"/>
      <c r="E48" s="571" t="s">
        <v>178</v>
      </c>
      <c r="F48" s="554" t="s">
        <v>179</v>
      </c>
      <c r="G48" s="182"/>
      <c r="H48" s="183"/>
      <c r="M48" s="441"/>
    </row>
    <row r="49" spans="1:8" ht="15.75">
      <c r="A49" s="552" t="s">
        <v>180</v>
      </c>
      <c r="B49" s="556" t="s">
        <v>181</v>
      </c>
      <c r="C49" s="182">
        <v>2438</v>
      </c>
      <c r="D49" s="183">
        <v>2218</v>
      </c>
      <c r="E49" s="552" t="s">
        <v>182</v>
      </c>
      <c r="F49" s="554" t="s">
        <v>183</v>
      </c>
      <c r="G49" s="182"/>
      <c r="H49" s="183"/>
    </row>
    <row r="50" spans="1:8" ht="15.75">
      <c r="A50" s="552" t="s">
        <v>184</v>
      </c>
      <c r="B50" s="553" t="s">
        <v>185</v>
      </c>
      <c r="C50" s="182"/>
      <c r="D50" s="183"/>
      <c r="E50" s="571" t="s">
        <v>83</v>
      </c>
      <c r="F50" s="561" t="s">
        <v>186</v>
      </c>
      <c r="G50" s="547">
        <f>SUM(G44:G49)</f>
        <v>162</v>
      </c>
      <c r="H50" s="548">
        <f>SUM(H44:H49)</f>
        <v>162</v>
      </c>
    </row>
    <row r="51" spans="1:8" ht="15.75">
      <c r="A51" s="552" t="s">
        <v>110</v>
      </c>
      <c r="B51" s="553" t="s">
        <v>187</v>
      </c>
      <c r="C51" s="182"/>
      <c r="D51" s="183"/>
      <c r="E51" s="552"/>
      <c r="F51" s="554"/>
      <c r="G51" s="547"/>
      <c r="H51" s="548"/>
    </row>
    <row r="52" spans="1:8" ht="15.75">
      <c r="A52" s="564" t="s">
        <v>188</v>
      </c>
      <c r="B52" s="565" t="s">
        <v>189</v>
      </c>
      <c r="C52" s="566">
        <f>SUM(C48:C51)</f>
        <v>2438</v>
      </c>
      <c r="D52" s="567">
        <f>SUM(D48:D51)</f>
        <v>2218</v>
      </c>
      <c r="E52" s="571" t="s">
        <v>190</v>
      </c>
      <c r="F52" s="561" t="s">
        <v>191</v>
      </c>
      <c r="G52" s="182"/>
      <c r="H52" s="183"/>
    </row>
    <row r="53" spans="1:8" ht="15.75">
      <c r="A53" s="552" t="s">
        <v>192</v>
      </c>
      <c r="B53" s="565"/>
      <c r="C53" s="547"/>
      <c r="D53" s="548"/>
      <c r="E53" s="552" t="s">
        <v>193</v>
      </c>
      <c r="F53" s="561" t="s">
        <v>194</v>
      </c>
      <c r="G53" s="182"/>
      <c r="H53" s="183"/>
    </row>
    <row r="54" spans="1:8" ht="15.75">
      <c r="A54" s="545" t="s">
        <v>195</v>
      </c>
      <c r="B54" s="565" t="s">
        <v>196</v>
      </c>
      <c r="C54" s="600"/>
      <c r="D54" s="601"/>
      <c r="E54" s="552" t="s">
        <v>197</v>
      </c>
      <c r="F54" s="561" t="s">
        <v>198</v>
      </c>
      <c r="G54" s="182">
        <v>1157</v>
      </c>
      <c r="H54" s="183">
        <v>1157</v>
      </c>
    </row>
    <row r="55" spans="1:8" ht="15.75">
      <c r="A55" s="545" t="s">
        <v>199</v>
      </c>
      <c r="B55" s="565" t="s">
        <v>200</v>
      </c>
      <c r="C55" s="600"/>
      <c r="D55" s="601"/>
      <c r="E55" s="552" t="s">
        <v>201</v>
      </c>
      <c r="F55" s="561" t="s">
        <v>202</v>
      </c>
      <c r="G55" s="182"/>
      <c r="H55" s="183"/>
    </row>
    <row r="56" spans="1:13" ht="15.75">
      <c r="A56" s="602" t="s">
        <v>203</v>
      </c>
      <c r="B56" s="603" t="s">
        <v>204</v>
      </c>
      <c r="C56" s="604">
        <f>C20+C21+C22+C28+C33+C46+C52+C54+C55</f>
        <v>25614</v>
      </c>
      <c r="D56" s="605">
        <f>D20+D21+D22+D28+D33+D46+D52+D54+D55</f>
        <v>25720</v>
      </c>
      <c r="E56" s="545" t="s">
        <v>205</v>
      </c>
      <c r="F56" s="576" t="s">
        <v>206</v>
      </c>
      <c r="G56" s="582">
        <f>G50+G52+G53+G54+G55</f>
        <v>1319</v>
      </c>
      <c r="H56" s="583">
        <f>H50+H52+H53+H54+H55</f>
        <v>1319</v>
      </c>
      <c r="M56" s="441"/>
    </row>
    <row r="57" spans="1:8" ht="15.75">
      <c r="A57" s="606" t="s">
        <v>207</v>
      </c>
      <c r="B57" s="607"/>
      <c r="C57" s="540"/>
      <c r="D57" s="541"/>
      <c r="E57" s="606" t="s">
        <v>208</v>
      </c>
      <c r="F57" s="589"/>
      <c r="G57" s="540"/>
      <c r="H57" s="541"/>
    </row>
    <row r="58" spans="1:13" ht="15.75">
      <c r="A58" s="545" t="s">
        <v>209</v>
      </c>
      <c r="B58" s="599"/>
      <c r="C58" s="582"/>
      <c r="D58" s="583"/>
      <c r="E58" s="545" t="s">
        <v>160</v>
      </c>
      <c r="F58" s="554"/>
      <c r="G58" s="547"/>
      <c r="H58" s="548"/>
      <c r="M58" s="441"/>
    </row>
    <row r="59" spans="1:8" ht="31.5">
      <c r="A59" s="552" t="s">
        <v>210</v>
      </c>
      <c r="B59" s="553" t="s">
        <v>211</v>
      </c>
      <c r="C59" s="182">
        <v>62</v>
      </c>
      <c r="D59" s="183">
        <v>62</v>
      </c>
      <c r="E59" s="571" t="s">
        <v>212</v>
      </c>
      <c r="F59" s="608" t="s">
        <v>213</v>
      </c>
      <c r="G59" s="182"/>
      <c r="H59" s="183"/>
    </row>
    <row r="60" spans="1:13" ht="15.75">
      <c r="A60" s="552" t="s">
        <v>214</v>
      </c>
      <c r="B60" s="553" t="s">
        <v>215</v>
      </c>
      <c r="C60" s="182">
        <v>21</v>
      </c>
      <c r="D60" s="183">
        <v>21</v>
      </c>
      <c r="E60" s="552" t="s">
        <v>216</v>
      </c>
      <c r="F60" s="554" t="s">
        <v>217</v>
      </c>
      <c r="G60" s="182">
        <v>337</v>
      </c>
      <c r="H60" s="183">
        <v>337</v>
      </c>
      <c r="M60" s="441"/>
    </row>
    <row r="61" spans="1:8" ht="15.75">
      <c r="A61" s="552" t="s">
        <v>218</v>
      </c>
      <c r="B61" s="553" t="s">
        <v>219</v>
      </c>
      <c r="C61" s="182">
        <v>31</v>
      </c>
      <c r="D61" s="183">
        <v>31</v>
      </c>
      <c r="E61" s="555" t="s">
        <v>220</v>
      </c>
      <c r="F61" s="554" t="s">
        <v>221</v>
      </c>
      <c r="G61" s="547">
        <f>SUM(G62:G68)</f>
        <v>1848</v>
      </c>
      <c r="H61" s="548">
        <f>SUM(H62:H68)</f>
        <v>1755</v>
      </c>
    </row>
    <row r="62" spans="1:13" ht="15.75">
      <c r="A62" s="552" t="s">
        <v>222</v>
      </c>
      <c r="B62" s="556" t="s">
        <v>223</v>
      </c>
      <c r="C62" s="182"/>
      <c r="D62" s="183"/>
      <c r="E62" s="555" t="s">
        <v>224</v>
      </c>
      <c r="F62" s="554" t="s">
        <v>225</v>
      </c>
      <c r="G62" s="182">
        <v>257</v>
      </c>
      <c r="H62" s="183">
        <v>257</v>
      </c>
      <c r="M62" s="441"/>
    </row>
    <row r="63" spans="1:8" ht="15.75">
      <c r="A63" s="552" t="s">
        <v>226</v>
      </c>
      <c r="B63" s="556" t="s">
        <v>227</v>
      </c>
      <c r="C63" s="182"/>
      <c r="D63" s="183"/>
      <c r="E63" s="552" t="s">
        <v>228</v>
      </c>
      <c r="F63" s="554" t="s">
        <v>229</v>
      </c>
      <c r="G63" s="182"/>
      <c r="H63" s="183"/>
    </row>
    <row r="64" spans="1:13" ht="15.75">
      <c r="A64" s="552" t="s">
        <v>230</v>
      </c>
      <c r="B64" s="553" t="s">
        <v>231</v>
      </c>
      <c r="C64" s="182"/>
      <c r="D64" s="183"/>
      <c r="E64" s="552" t="s">
        <v>232</v>
      </c>
      <c r="F64" s="554" t="s">
        <v>233</v>
      </c>
      <c r="G64" s="182">
        <v>106</v>
      </c>
      <c r="H64" s="183">
        <v>108</v>
      </c>
      <c r="M64" s="441"/>
    </row>
    <row r="65" spans="1:8" ht="15.75">
      <c r="A65" s="564" t="s">
        <v>83</v>
      </c>
      <c r="B65" s="565" t="s">
        <v>234</v>
      </c>
      <c r="C65" s="566">
        <f>SUM(C59:C64)</f>
        <v>114</v>
      </c>
      <c r="D65" s="567">
        <f>SUM(D59:D64)</f>
        <v>114</v>
      </c>
      <c r="E65" s="552" t="s">
        <v>235</v>
      </c>
      <c r="F65" s="554" t="s">
        <v>236</v>
      </c>
      <c r="G65" s="182">
        <v>131</v>
      </c>
      <c r="H65" s="183">
        <v>131</v>
      </c>
    </row>
    <row r="66" spans="1:8" ht="15.75">
      <c r="A66" s="552"/>
      <c r="B66" s="565"/>
      <c r="C66" s="547"/>
      <c r="D66" s="548"/>
      <c r="E66" s="552" t="s">
        <v>237</v>
      </c>
      <c r="F66" s="554" t="s">
        <v>238</v>
      </c>
      <c r="G66" s="182">
        <v>149</v>
      </c>
      <c r="H66" s="183">
        <v>145</v>
      </c>
    </row>
    <row r="67" spans="1:8" ht="15.75">
      <c r="A67" s="545" t="s">
        <v>239</v>
      </c>
      <c r="B67" s="599"/>
      <c r="C67" s="582"/>
      <c r="D67" s="583"/>
      <c r="E67" s="552" t="s">
        <v>240</v>
      </c>
      <c r="F67" s="554" t="s">
        <v>241</v>
      </c>
      <c r="G67" s="182">
        <v>23</v>
      </c>
      <c r="H67" s="183">
        <v>9</v>
      </c>
    </row>
    <row r="68" spans="1:8" ht="15.75">
      <c r="A68" s="552" t="s">
        <v>242</v>
      </c>
      <c r="B68" s="553" t="s">
        <v>243</v>
      </c>
      <c r="C68" s="182">
        <v>275</v>
      </c>
      <c r="D68" s="183">
        <v>265</v>
      </c>
      <c r="E68" s="552" t="s">
        <v>244</v>
      </c>
      <c r="F68" s="554" t="s">
        <v>245</v>
      </c>
      <c r="G68" s="182">
        <v>1182</v>
      </c>
      <c r="H68" s="183">
        <v>1105</v>
      </c>
    </row>
    <row r="69" spans="1:8" ht="15.75">
      <c r="A69" s="552" t="s">
        <v>246</v>
      </c>
      <c r="B69" s="553" t="s">
        <v>247</v>
      </c>
      <c r="C69" s="182">
        <v>595</v>
      </c>
      <c r="D69" s="183">
        <v>474</v>
      </c>
      <c r="E69" s="571" t="s">
        <v>110</v>
      </c>
      <c r="F69" s="554" t="s">
        <v>248</v>
      </c>
      <c r="G69" s="182">
        <v>3517</v>
      </c>
      <c r="H69" s="183">
        <v>3558</v>
      </c>
    </row>
    <row r="70" spans="1:8" ht="15.75">
      <c r="A70" s="552" t="s">
        <v>249</v>
      </c>
      <c r="B70" s="553" t="s">
        <v>250</v>
      </c>
      <c r="C70" s="182">
        <v>10</v>
      </c>
      <c r="D70" s="183">
        <v>8</v>
      </c>
      <c r="E70" s="552" t="s">
        <v>251</v>
      </c>
      <c r="F70" s="554" t="s">
        <v>252</v>
      </c>
      <c r="G70" s="182"/>
      <c r="H70" s="183"/>
    </row>
    <row r="71" spans="1:8" ht="15.75">
      <c r="A71" s="552" t="s">
        <v>253</v>
      </c>
      <c r="B71" s="553" t="s">
        <v>254</v>
      </c>
      <c r="C71" s="182">
        <v>102</v>
      </c>
      <c r="D71" s="183">
        <v>102</v>
      </c>
      <c r="E71" s="609" t="s">
        <v>78</v>
      </c>
      <c r="F71" s="561" t="s">
        <v>255</v>
      </c>
      <c r="G71" s="566">
        <f>G59+G60+G61+G69+G70</f>
        <v>5702</v>
      </c>
      <c r="H71" s="567">
        <f>H59+H60+H61+H69+H70</f>
        <v>5650</v>
      </c>
    </row>
    <row r="72" spans="1:8" ht="15.75">
      <c r="A72" s="552" t="s">
        <v>256</v>
      </c>
      <c r="B72" s="553" t="s">
        <v>257</v>
      </c>
      <c r="C72" s="182">
        <v>7</v>
      </c>
      <c r="D72" s="183">
        <v>7</v>
      </c>
      <c r="E72" s="555"/>
      <c r="F72" s="554"/>
      <c r="G72" s="547"/>
      <c r="H72" s="548"/>
    </row>
    <row r="73" spans="1:8" ht="15.75">
      <c r="A73" s="552" t="s">
        <v>258</v>
      </c>
      <c r="B73" s="553" t="s">
        <v>259</v>
      </c>
      <c r="C73" s="182"/>
      <c r="D73" s="183">
        <v>11</v>
      </c>
      <c r="E73" s="598" t="s">
        <v>260</v>
      </c>
      <c r="F73" s="561" t="s">
        <v>261</v>
      </c>
      <c r="G73" s="600"/>
      <c r="H73" s="601"/>
    </row>
    <row r="74" spans="1:8" ht="15.75">
      <c r="A74" s="552" t="s">
        <v>262</v>
      </c>
      <c r="B74" s="553" t="s">
        <v>263</v>
      </c>
      <c r="C74" s="182"/>
      <c r="D74" s="183"/>
      <c r="E74" s="610"/>
      <c r="F74" s="611"/>
      <c r="G74" s="547"/>
      <c r="H74" s="612"/>
    </row>
    <row r="75" spans="1:8" ht="15.75">
      <c r="A75" s="552" t="s">
        <v>264</v>
      </c>
      <c r="B75" s="553" t="s">
        <v>265</v>
      </c>
      <c r="C75" s="182">
        <v>6460</v>
      </c>
      <c r="D75" s="183">
        <v>6585</v>
      </c>
      <c r="E75" s="613" t="s">
        <v>193</v>
      </c>
      <c r="F75" s="561" t="s">
        <v>266</v>
      </c>
      <c r="G75" s="600"/>
      <c r="H75" s="601"/>
    </row>
    <row r="76" spans="1:8" ht="15.75">
      <c r="A76" s="564" t="s">
        <v>108</v>
      </c>
      <c r="B76" s="565" t="s">
        <v>267</v>
      </c>
      <c r="C76" s="566">
        <f>SUM(C68:C75)</f>
        <v>7449</v>
      </c>
      <c r="D76" s="567">
        <f>SUM(D68:D75)</f>
        <v>7452</v>
      </c>
      <c r="E76" s="610"/>
      <c r="F76" s="611"/>
      <c r="G76" s="547"/>
      <c r="H76" s="612"/>
    </row>
    <row r="77" spans="1:8" ht="15.75">
      <c r="A77" s="552"/>
      <c r="B77" s="553"/>
      <c r="C77" s="547"/>
      <c r="D77" s="548"/>
      <c r="E77" s="598" t="s">
        <v>268</v>
      </c>
      <c r="F77" s="561" t="s">
        <v>269</v>
      </c>
      <c r="G77" s="600"/>
      <c r="H77" s="601"/>
    </row>
    <row r="78" spans="1:13" ht="15.75">
      <c r="A78" s="545" t="s">
        <v>270</v>
      </c>
      <c r="B78" s="599"/>
      <c r="C78" s="582"/>
      <c r="D78" s="583"/>
      <c r="E78" s="552"/>
      <c r="F78" s="580"/>
      <c r="G78" s="577"/>
      <c r="H78" s="578"/>
      <c r="M78" s="441"/>
    </row>
    <row r="79" spans="1:8" ht="15.75">
      <c r="A79" s="552" t="s">
        <v>271</v>
      </c>
      <c r="B79" s="553" t="s">
        <v>272</v>
      </c>
      <c r="C79" s="547">
        <f>SUM(C80:C82)</f>
        <v>1406</v>
      </c>
      <c r="D79" s="548">
        <f>SUM(D80:D82)</f>
        <v>1406</v>
      </c>
      <c r="E79" s="614" t="s">
        <v>273</v>
      </c>
      <c r="F79" s="576" t="s">
        <v>274</v>
      </c>
      <c r="G79" s="582">
        <f>G71+G73+G75+G77</f>
        <v>5702</v>
      </c>
      <c r="H79" s="583">
        <f>H71+H73+H75+H77</f>
        <v>5650</v>
      </c>
    </row>
    <row r="80" spans="1:8" ht="15.75">
      <c r="A80" s="552" t="s">
        <v>275</v>
      </c>
      <c r="B80" s="553" t="s">
        <v>276</v>
      </c>
      <c r="C80" s="182"/>
      <c r="D80" s="183"/>
      <c r="E80" s="610"/>
      <c r="F80" s="611"/>
      <c r="G80" s="547"/>
      <c r="H80" s="612"/>
    </row>
    <row r="81" spans="1:8" ht="15.75">
      <c r="A81" s="552" t="s">
        <v>277</v>
      </c>
      <c r="B81" s="553" t="s">
        <v>278</v>
      </c>
      <c r="C81" s="182"/>
      <c r="D81" s="183"/>
      <c r="E81" s="552"/>
      <c r="F81" s="615"/>
      <c r="G81" s="616"/>
      <c r="H81" s="617"/>
    </row>
    <row r="82" spans="1:8" ht="15.75">
      <c r="A82" s="552" t="s">
        <v>279</v>
      </c>
      <c r="B82" s="553" t="s">
        <v>280</v>
      </c>
      <c r="C82" s="182">
        <v>1406</v>
      </c>
      <c r="D82" s="183">
        <v>1406</v>
      </c>
      <c r="E82" s="618"/>
      <c r="F82" s="619"/>
      <c r="G82" s="616"/>
      <c r="H82" s="617"/>
    </row>
    <row r="83" spans="1:8" ht="15.75">
      <c r="A83" s="552" t="s">
        <v>281</v>
      </c>
      <c r="B83" s="553" t="s">
        <v>282</v>
      </c>
      <c r="C83" s="182"/>
      <c r="D83" s="183"/>
      <c r="E83" s="620"/>
      <c r="F83" s="619"/>
      <c r="G83" s="616"/>
      <c r="H83" s="617"/>
    </row>
    <row r="84" spans="1:8" ht="15.75">
      <c r="A84" s="552" t="s">
        <v>165</v>
      </c>
      <c r="B84" s="553" t="s">
        <v>283</v>
      </c>
      <c r="C84" s="182"/>
      <c r="D84" s="183"/>
      <c r="E84" s="618"/>
      <c r="F84" s="619"/>
      <c r="G84" s="616"/>
      <c r="H84" s="617"/>
    </row>
    <row r="85" spans="1:8" ht="15.75">
      <c r="A85" s="564" t="s">
        <v>284</v>
      </c>
      <c r="B85" s="565" t="s">
        <v>285</v>
      </c>
      <c r="C85" s="566">
        <f>C84+C83+C79</f>
        <v>1406</v>
      </c>
      <c r="D85" s="567">
        <f>D84+D83+D79</f>
        <v>1406</v>
      </c>
      <c r="E85" s="620"/>
      <c r="F85" s="619"/>
      <c r="G85" s="616"/>
      <c r="H85" s="617"/>
    </row>
    <row r="86" spans="1:13" ht="15.75">
      <c r="A86" s="552"/>
      <c r="B86" s="565"/>
      <c r="C86" s="547"/>
      <c r="D86" s="548"/>
      <c r="E86" s="618"/>
      <c r="F86" s="619"/>
      <c r="G86" s="616"/>
      <c r="H86" s="617"/>
      <c r="M86" s="441"/>
    </row>
    <row r="87" spans="1:8" ht="15.75">
      <c r="A87" s="545" t="s">
        <v>286</v>
      </c>
      <c r="B87" s="553"/>
      <c r="C87" s="547"/>
      <c r="D87" s="548"/>
      <c r="E87" s="620"/>
      <c r="F87" s="619"/>
      <c r="G87" s="616"/>
      <c r="H87" s="617"/>
    </row>
    <row r="88" spans="1:13" ht="15.75">
      <c r="A88" s="552" t="s">
        <v>287</v>
      </c>
      <c r="B88" s="553" t="s">
        <v>288</v>
      </c>
      <c r="C88" s="182">
        <v>25</v>
      </c>
      <c r="D88" s="183">
        <v>26</v>
      </c>
      <c r="E88" s="618"/>
      <c r="F88" s="619"/>
      <c r="G88" s="616"/>
      <c r="H88" s="617"/>
      <c r="M88" s="441"/>
    </row>
    <row r="89" spans="1:8" ht="15.75">
      <c r="A89" s="552" t="s">
        <v>289</v>
      </c>
      <c r="B89" s="553" t="s">
        <v>290</v>
      </c>
      <c r="C89" s="182">
        <v>23</v>
      </c>
      <c r="D89" s="183">
        <v>72</v>
      </c>
      <c r="E89" s="620"/>
      <c r="F89" s="619"/>
      <c r="G89" s="616"/>
      <c r="H89" s="617"/>
    </row>
    <row r="90" spans="1:13" ht="15.75">
      <c r="A90" s="552" t="s">
        <v>291</v>
      </c>
      <c r="B90" s="553" t="s">
        <v>292</v>
      </c>
      <c r="C90" s="182"/>
      <c r="D90" s="183"/>
      <c r="E90" s="620"/>
      <c r="F90" s="619"/>
      <c r="G90" s="616"/>
      <c r="H90" s="617"/>
      <c r="M90" s="441"/>
    </row>
    <row r="91" spans="1:8" ht="15.75">
      <c r="A91" s="552" t="s">
        <v>293</v>
      </c>
      <c r="B91" s="553" t="s">
        <v>294</v>
      </c>
      <c r="C91" s="182"/>
      <c r="D91" s="183"/>
      <c r="E91" s="620"/>
      <c r="F91" s="619"/>
      <c r="G91" s="616"/>
      <c r="H91" s="617"/>
    </row>
    <row r="92" spans="1:13" ht="15.75">
      <c r="A92" s="564" t="s">
        <v>295</v>
      </c>
      <c r="B92" s="565" t="s">
        <v>296</v>
      </c>
      <c r="C92" s="566">
        <f>SUM(C88:C91)</f>
        <v>48</v>
      </c>
      <c r="D92" s="567">
        <f>SUM(D88:D91)</f>
        <v>98</v>
      </c>
      <c r="E92" s="620"/>
      <c r="F92" s="619"/>
      <c r="G92" s="616"/>
      <c r="H92" s="617"/>
      <c r="M92" s="441"/>
    </row>
    <row r="93" spans="1:8" ht="15.75">
      <c r="A93" s="598" t="s">
        <v>297</v>
      </c>
      <c r="B93" s="565" t="s">
        <v>298</v>
      </c>
      <c r="C93" s="600"/>
      <c r="D93" s="601"/>
      <c r="E93" s="620"/>
      <c r="F93" s="619"/>
      <c r="G93" s="616"/>
      <c r="H93" s="617"/>
    </row>
    <row r="94" spans="1:13" ht="15.75">
      <c r="A94" s="621" t="s">
        <v>299</v>
      </c>
      <c r="B94" s="622" t="s">
        <v>300</v>
      </c>
      <c r="C94" s="604">
        <f>C65+C76+C85+C92+C93</f>
        <v>9017</v>
      </c>
      <c r="D94" s="605">
        <f>D65+D76+D85+D92+D93</f>
        <v>9070</v>
      </c>
      <c r="E94" s="623"/>
      <c r="F94" s="624"/>
      <c r="G94" s="625"/>
      <c r="H94" s="626"/>
      <c r="M94" s="441"/>
    </row>
    <row r="95" spans="1:8" ht="31.5">
      <c r="A95" s="627" t="s">
        <v>301</v>
      </c>
      <c r="B95" s="628" t="s">
        <v>302</v>
      </c>
      <c r="C95" s="629">
        <f>C94+C56</f>
        <v>34631</v>
      </c>
      <c r="D95" s="630">
        <f>D94+D56</f>
        <v>34790</v>
      </c>
      <c r="E95" s="631" t="s">
        <v>303</v>
      </c>
      <c r="F95" s="632" t="s">
        <v>304</v>
      </c>
      <c r="G95" s="629">
        <f>G37+G40+G56+G79</f>
        <v>34631</v>
      </c>
      <c r="H95" s="630">
        <f>H37+H40+H56+H79</f>
        <v>34790</v>
      </c>
    </row>
    <row r="96" spans="1:13" ht="15.75">
      <c r="A96" s="382"/>
      <c r="B96" s="633"/>
      <c r="C96" s="382"/>
      <c r="D96" s="382"/>
      <c r="E96" s="634"/>
      <c r="M96" s="441"/>
    </row>
    <row r="97" spans="1:13" ht="15.75">
      <c r="A97" s="635"/>
      <c r="B97" s="633"/>
      <c r="C97" s="382"/>
      <c r="D97" s="382"/>
      <c r="E97" s="634"/>
      <c r="M97" s="441"/>
    </row>
    <row r="98" spans="1:13" ht="15.75">
      <c r="A98" s="87" t="s">
        <v>8</v>
      </c>
      <c r="B98" s="669">
        <f>pdeReportingDate</f>
        <v>42972</v>
      </c>
      <c r="C98" s="669"/>
      <c r="D98" s="669"/>
      <c r="E98" s="669"/>
      <c r="F98" s="669"/>
      <c r="G98" s="669"/>
      <c r="H98" s="669"/>
      <c r="M98" s="441"/>
    </row>
    <row r="99" spans="1:13" ht="15.75">
      <c r="A99" s="87"/>
      <c r="B99" s="56"/>
      <c r="C99" s="56"/>
      <c r="D99" s="56"/>
      <c r="E99" s="56"/>
      <c r="F99" s="56"/>
      <c r="G99" s="56"/>
      <c r="H99" s="56"/>
      <c r="M99" s="441"/>
    </row>
    <row r="100" spans="1:8" ht="15.75">
      <c r="A100" s="89" t="s">
        <v>305</v>
      </c>
      <c r="B100" s="670" t="str">
        <f>authorName</f>
        <v>Акаунт Финанс Консулт ООД - Мирослава Николова</v>
      </c>
      <c r="C100" s="670"/>
      <c r="D100" s="670"/>
      <c r="E100" s="670"/>
      <c r="F100" s="670"/>
      <c r="G100" s="670"/>
      <c r="H100" s="670"/>
    </row>
    <row r="101" spans="1:8" ht="15.75">
      <c r="A101" s="89"/>
      <c r="B101" s="90"/>
      <c r="C101" s="90"/>
      <c r="D101" s="90"/>
      <c r="E101" s="90"/>
      <c r="F101" s="90"/>
      <c r="G101" s="90"/>
      <c r="H101" s="90"/>
    </row>
    <row r="102" spans="1:8" ht="15.75">
      <c r="A102" s="89" t="s">
        <v>16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91"/>
      <c r="B103" s="668" t="s">
        <v>976</v>
      </c>
      <c r="C103" s="668"/>
      <c r="D103" s="668"/>
      <c r="E103" s="668"/>
      <c r="M103" s="441"/>
    </row>
    <row r="104" spans="1:5" ht="21.75" customHeight="1">
      <c r="A104" s="91"/>
      <c r="B104" s="668" t="s">
        <v>306</v>
      </c>
      <c r="C104" s="668"/>
      <c r="D104" s="668"/>
      <c r="E104" s="668"/>
    </row>
    <row r="105" spans="1:13" ht="21.75" customHeight="1">
      <c r="A105" s="91"/>
      <c r="B105" s="668" t="s">
        <v>307</v>
      </c>
      <c r="C105" s="668"/>
      <c r="D105" s="668"/>
      <c r="E105" s="668"/>
      <c r="M105" s="441"/>
    </row>
    <row r="106" spans="1:5" ht="21.75" customHeight="1">
      <c r="A106" s="91"/>
      <c r="B106" s="668" t="s">
        <v>307</v>
      </c>
      <c r="C106" s="668"/>
      <c r="D106" s="668"/>
      <c r="E106" s="668"/>
    </row>
    <row r="107" spans="1:13" ht="21.75" customHeight="1">
      <c r="A107" s="91"/>
      <c r="B107" s="668"/>
      <c r="C107" s="668"/>
      <c r="D107" s="668"/>
      <c r="E107" s="668"/>
      <c r="M107" s="441"/>
    </row>
    <row r="108" spans="1:5" ht="21.75" customHeight="1">
      <c r="A108" s="91"/>
      <c r="B108" s="668"/>
      <c r="C108" s="668"/>
      <c r="D108" s="668"/>
      <c r="E108" s="668"/>
    </row>
    <row r="109" spans="1:13" ht="21.75" customHeight="1">
      <c r="A109" s="91"/>
      <c r="B109" s="668"/>
      <c r="C109" s="668"/>
      <c r="D109" s="668"/>
      <c r="E109" s="668"/>
      <c r="M109" s="441"/>
    </row>
    <row r="117" ht="15.75">
      <c r="E117" s="636"/>
    </row>
    <row r="119" spans="5:13" ht="15.75">
      <c r="E119" s="636"/>
      <c r="M119" s="441"/>
    </row>
    <row r="121" spans="5:13" ht="15.75">
      <c r="E121" s="636"/>
      <c r="M121" s="441"/>
    </row>
    <row r="123" ht="15.75">
      <c r="E123" s="636"/>
    </row>
    <row r="125" spans="5:13" ht="15.75">
      <c r="E125" s="636"/>
      <c r="M125" s="441"/>
    </row>
    <row r="127" spans="5:13" ht="15.75">
      <c r="E127" s="636"/>
      <c r="M127" s="441"/>
    </row>
    <row r="129" ht="15.75">
      <c r="M129" s="441"/>
    </row>
    <row r="131" ht="15.75">
      <c r="M131" s="441"/>
    </row>
    <row r="133" ht="15.75">
      <c r="M133" s="441"/>
    </row>
    <row r="135" spans="5:13" ht="15.75">
      <c r="E135" s="636"/>
      <c r="M135" s="441"/>
    </row>
    <row r="137" spans="5:13" ht="15.75">
      <c r="E137" s="636"/>
      <c r="M137" s="441"/>
    </row>
    <row r="139" spans="5:13" ht="15.75">
      <c r="E139" s="636"/>
      <c r="M139" s="441"/>
    </row>
    <row r="141" spans="5:13" ht="15.75">
      <c r="E141" s="636"/>
      <c r="M141" s="441"/>
    </row>
    <row r="143" ht="15.75">
      <c r="E143" s="636"/>
    </row>
    <row r="145" ht="15.75">
      <c r="E145" s="636"/>
    </row>
    <row r="147" ht="15.75">
      <c r="E147" s="636"/>
    </row>
    <row r="149" spans="5:13" ht="15.75">
      <c r="E149" s="636"/>
      <c r="M149" s="441"/>
    </row>
    <row r="151" ht="15.75">
      <c r="M151" s="441"/>
    </row>
    <row r="153" ht="15.75">
      <c r="M153" s="441"/>
    </row>
    <row r="159" ht="15.75">
      <c r="E159" s="636"/>
    </row>
    <row r="161" spans="1:18" s="285" customFormat="1" ht="15.75">
      <c r="A161" s="286"/>
      <c r="B161" s="286"/>
      <c r="C161" s="286"/>
      <c r="D161" s="286"/>
      <c r="E161" s="636"/>
      <c r="G161" s="286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</row>
    <row r="163" spans="1:18" s="285" customFormat="1" ht="15.75">
      <c r="A163" s="286"/>
      <c r="B163" s="286"/>
      <c r="C163" s="286"/>
      <c r="D163" s="286"/>
      <c r="E163" s="636"/>
      <c r="G163" s="286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</row>
    <row r="165" spans="1:18" s="285" customFormat="1" ht="15.75">
      <c r="A165" s="286"/>
      <c r="B165" s="286"/>
      <c r="C165" s="286"/>
      <c r="D165" s="286"/>
      <c r="E165" s="636"/>
      <c r="G165" s="286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</row>
    <row r="167" spans="1:18" s="285" customFormat="1" ht="15.75">
      <c r="A167" s="286"/>
      <c r="B167" s="286"/>
      <c r="C167" s="286"/>
      <c r="D167" s="286"/>
      <c r="E167" s="636"/>
      <c r="G167" s="286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</row>
    <row r="175" spans="1:18" s="285" customFormat="1" ht="15.75">
      <c r="A175" s="286"/>
      <c r="B175" s="286"/>
      <c r="C175" s="286"/>
      <c r="D175" s="286"/>
      <c r="E175" s="636"/>
      <c r="G175" s="286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</row>
    <row r="177" spans="1:18" s="285" customFormat="1" ht="15.75">
      <c r="A177" s="286"/>
      <c r="B177" s="286"/>
      <c r="C177" s="286"/>
      <c r="D177" s="286"/>
      <c r="E177" s="636"/>
      <c r="G177" s="286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</row>
    <row r="179" spans="1:18" s="285" customFormat="1" ht="15.75">
      <c r="A179" s="286"/>
      <c r="B179" s="286"/>
      <c r="C179" s="286"/>
      <c r="D179" s="286"/>
      <c r="E179" s="636"/>
      <c r="G179" s="286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</row>
    <row r="181" spans="1:18" s="285" customFormat="1" ht="15.75">
      <c r="A181" s="286"/>
      <c r="B181" s="286"/>
      <c r="C181" s="286"/>
      <c r="D181" s="286"/>
      <c r="E181" s="636"/>
      <c r="G181" s="286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</row>
    <row r="185" spans="1:18" s="285" customFormat="1" ht="15.75">
      <c r="A185" s="286"/>
      <c r="B185" s="286"/>
      <c r="C185" s="286"/>
      <c r="D185" s="286"/>
      <c r="E185" s="636"/>
      <c r="G185" s="286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B57" sqref="B57:E57"/>
    </sheetView>
  </sheetViews>
  <sheetFormatPr defaultColWidth="9.28125" defaultRowHeight="15"/>
  <cols>
    <col min="1" max="1" width="50.7109375" style="442" customWidth="1"/>
    <col min="2" max="2" width="10.7109375" style="442" customWidth="1"/>
    <col min="3" max="4" width="15.7109375" style="371" customWidth="1"/>
    <col min="5" max="5" width="50.7109375" style="442" customWidth="1"/>
    <col min="6" max="6" width="10.7109375" style="442" customWidth="1"/>
    <col min="7" max="8" width="15.7109375" style="371" customWidth="1"/>
    <col min="9" max="16384" width="9.28125" style="371" customWidth="1"/>
  </cols>
  <sheetData>
    <row r="1" spans="1:8" ht="15.75">
      <c r="A1" s="105" t="s">
        <v>308</v>
      </c>
      <c r="B1" s="108"/>
      <c r="C1" s="108"/>
      <c r="D1" s="108"/>
      <c r="E1" s="443"/>
      <c r="F1" s="109"/>
      <c r="G1" s="114"/>
      <c r="H1" s="114"/>
    </row>
    <row r="2" spans="1:8" ht="15.75">
      <c r="A2" s="232" t="str">
        <f>CONCATENATE("(",LOWER(reportConsolidation),")")</f>
        <v>(на консолидирана основа)</v>
      </c>
      <c r="B2" s="105"/>
      <c r="C2" s="105"/>
      <c r="D2" s="105"/>
      <c r="E2" s="443"/>
      <c r="F2" s="109"/>
      <c r="G2" s="114"/>
      <c r="H2" s="114"/>
    </row>
    <row r="3" spans="1:8" ht="15.75">
      <c r="A3" s="108"/>
      <c r="B3" s="48"/>
      <c r="C3" s="48"/>
      <c r="D3" s="48"/>
      <c r="E3" s="443"/>
      <c r="F3" s="288"/>
      <c r="G3" s="291"/>
      <c r="H3" s="291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43"/>
      <c r="F4" s="55"/>
      <c r="G4" s="444"/>
      <c r="H4" s="445"/>
    </row>
    <row r="5" spans="1:8" ht="15.75">
      <c r="A5" s="51" t="str">
        <f>CONCATENATE("ЕИК по БУЛСТАТ: ",pdeBulstat)</f>
        <v>ЕИК по БУЛСТАТ: 115086942</v>
      </c>
      <c r="B5" s="446"/>
      <c r="C5" s="446"/>
      <c r="D5" s="446"/>
      <c r="E5" s="291"/>
      <c r="F5" s="113"/>
      <c r="G5" s="90"/>
      <c r="H5" s="114"/>
    </row>
    <row r="6" spans="1:8" ht="15.75">
      <c r="A6" s="51" t="str">
        <f>CONCATENATE("към ",TEXT(endDate,"dd.mm.yyyy")," г.")</f>
        <v>към 30.06.2017 г.</v>
      </c>
      <c r="B6" s="105"/>
      <c r="C6" s="287"/>
      <c r="D6" s="105"/>
      <c r="E6" s="291"/>
      <c r="F6" s="113"/>
      <c r="G6" s="115"/>
      <c r="H6" s="114"/>
    </row>
    <row r="7" spans="1:8" ht="15.75">
      <c r="A7" s="447"/>
      <c r="B7" s="114"/>
      <c r="C7" s="448"/>
      <c r="D7" s="448"/>
      <c r="E7" s="449"/>
      <c r="F7" s="449"/>
      <c r="G7" s="114"/>
      <c r="H7" s="92" t="s">
        <v>38</v>
      </c>
    </row>
    <row r="8" spans="1:8" ht="31.5">
      <c r="A8" s="450" t="s">
        <v>309</v>
      </c>
      <c r="B8" s="451" t="s">
        <v>40</v>
      </c>
      <c r="C8" s="451" t="s">
        <v>41</v>
      </c>
      <c r="D8" s="452" t="s">
        <v>45</v>
      </c>
      <c r="E8" s="450" t="s">
        <v>310</v>
      </c>
      <c r="F8" s="451" t="s">
        <v>40</v>
      </c>
      <c r="G8" s="451" t="s">
        <v>41</v>
      </c>
      <c r="H8" s="452" t="s">
        <v>45</v>
      </c>
    </row>
    <row r="9" spans="1:8" ht="15.75">
      <c r="A9" s="453" t="s">
        <v>46</v>
      </c>
      <c r="B9" s="454" t="s">
        <v>47</v>
      </c>
      <c r="C9" s="454">
        <v>1</v>
      </c>
      <c r="D9" s="455">
        <v>2</v>
      </c>
      <c r="E9" s="453" t="s">
        <v>46</v>
      </c>
      <c r="F9" s="454" t="s">
        <v>47</v>
      </c>
      <c r="G9" s="454">
        <v>1</v>
      </c>
      <c r="H9" s="455">
        <v>2</v>
      </c>
    </row>
    <row r="10" spans="1:8" ht="15.75">
      <c r="A10" s="456" t="s">
        <v>311</v>
      </c>
      <c r="B10" s="457"/>
      <c r="C10" s="458"/>
      <c r="D10" s="459"/>
      <c r="E10" s="456" t="s">
        <v>312</v>
      </c>
      <c r="F10" s="460"/>
      <c r="G10" s="461"/>
      <c r="H10" s="462"/>
    </row>
    <row r="11" spans="1:8" ht="15.75">
      <c r="A11" s="463" t="s">
        <v>313</v>
      </c>
      <c r="B11" s="464"/>
      <c r="C11" s="465"/>
      <c r="D11" s="466"/>
      <c r="E11" s="463" t="s">
        <v>314</v>
      </c>
      <c r="F11" s="467"/>
      <c r="G11" s="468"/>
      <c r="H11" s="469"/>
    </row>
    <row r="12" spans="1:8" ht="15.75">
      <c r="A12" s="470" t="s">
        <v>315</v>
      </c>
      <c r="B12" s="471" t="s">
        <v>316</v>
      </c>
      <c r="C12" s="331">
        <v>122</v>
      </c>
      <c r="D12" s="364">
        <v>196</v>
      </c>
      <c r="E12" s="470" t="s">
        <v>317</v>
      </c>
      <c r="F12" s="472" t="s">
        <v>318</v>
      </c>
      <c r="G12" s="331"/>
      <c r="H12" s="364">
        <v>30</v>
      </c>
    </row>
    <row r="13" spans="1:8" ht="15.75">
      <c r="A13" s="470" t="s">
        <v>319</v>
      </c>
      <c r="B13" s="471" t="s">
        <v>320</v>
      </c>
      <c r="C13" s="331">
        <v>122</v>
      </c>
      <c r="D13" s="364">
        <v>158</v>
      </c>
      <c r="E13" s="470" t="s">
        <v>321</v>
      </c>
      <c r="F13" s="472" t="s">
        <v>322</v>
      </c>
      <c r="G13" s="331">
        <v>4</v>
      </c>
      <c r="H13" s="364">
        <v>4</v>
      </c>
    </row>
    <row r="14" spans="1:8" ht="15.75">
      <c r="A14" s="470" t="s">
        <v>323</v>
      </c>
      <c r="B14" s="471" t="s">
        <v>324</v>
      </c>
      <c r="C14" s="331">
        <v>50</v>
      </c>
      <c r="D14" s="364">
        <v>62</v>
      </c>
      <c r="E14" s="473" t="s">
        <v>325</v>
      </c>
      <c r="F14" s="472" t="s">
        <v>326</v>
      </c>
      <c r="G14" s="331">
        <v>60</v>
      </c>
      <c r="H14" s="364">
        <v>79</v>
      </c>
    </row>
    <row r="15" spans="1:8" ht="15.75">
      <c r="A15" s="470" t="s">
        <v>327</v>
      </c>
      <c r="B15" s="471" t="s">
        <v>328</v>
      </c>
      <c r="C15" s="331">
        <v>111</v>
      </c>
      <c r="D15" s="364">
        <v>156</v>
      </c>
      <c r="E15" s="473" t="s">
        <v>110</v>
      </c>
      <c r="F15" s="472" t="s">
        <v>329</v>
      </c>
      <c r="G15" s="331">
        <v>420</v>
      </c>
      <c r="H15" s="364">
        <v>5284</v>
      </c>
    </row>
    <row r="16" spans="1:8" ht="15.75">
      <c r="A16" s="470" t="s">
        <v>330</v>
      </c>
      <c r="B16" s="471" t="s">
        <v>331</v>
      </c>
      <c r="C16" s="331">
        <v>26</v>
      </c>
      <c r="D16" s="364">
        <v>34</v>
      </c>
      <c r="E16" s="474" t="s">
        <v>83</v>
      </c>
      <c r="F16" s="475" t="s">
        <v>332</v>
      </c>
      <c r="G16" s="476">
        <f>SUM(G12:G15)</f>
        <v>484</v>
      </c>
      <c r="H16" s="477">
        <f>SUM(H12:H15)</f>
        <v>5397</v>
      </c>
    </row>
    <row r="17" spans="1:8" ht="31.5">
      <c r="A17" s="470" t="s">
        <v>333</v>
      </c>
      <c r="B17" s="471" t="s">
        <v>334</v>
      </c>
      <c r="C17" s="331">
        <v>280</v>
      </c>
      <c r="D17" s="364">
        <v>5519</v>
      </c>
      <c r="E17" s="473"/>
      <c r="F17" s="478"/>
      <c r="G17" s="468"/>
      <c r="H17" s="469"/>
    </row>
    <row r="18" spans="1:8" ht="31.5">
      <c r="A18" s="470" t="s">
        <v>335</v>
      </c>
      <c r="B18" s="471" t="s">
        <v>336</v>
      </c>
      <c r="C18" s="331"/>
      <c r="D18" s="364"/>
      <c r="E18" s="463" t="s">
        <v>337</v>
      </c>
      <c r="F18" s="479" t="s">
        <v>338</v>
      </c>
      <c r="G18" s="480"/>
      <c r="H18" s="481"/>
    </row>
    <row r="19" spans="1:8" ht="15.75">
      <c r="A19" s="470" t="s">
        <v>339</v>
      </c>
      <c r="B19" s="471" t="s">
        <v>340</v>
      </c>
      <c r="C19" s="331">
        <v>49</v>
      </c>
      <c r="D19" s="364">
        <v>2498</v>
      </c>
      <c r="E19" s="470" t="s">
        <v>341</v>
      </c>
      <c r="F19" s="478" t="s">
        <v>342</v>
      </c>
      <c r="G19" s="331"/>
      <c r="H19" s="364"/>
    </row>
    <row r="20" spans="1:8" ht="15.75">
      <c r="A20" s="482" t="s">
        <v>343</v>
      </c>
      <c r="B20" s="471" t="s">
        <v>344</v>
      </c>
      <c r="C20" s="331"/>
      <c r="D20" s="364">
        <v>2294</v>
      </c>
      <c r="E20" s="463"/>
      <c r="F20" s="467"/>
      <c r="G20" s="468"/>
      <c r="H20" s="469"/>
    </row>
    <row r="21" spans="1:8" ht="15.75">
      <c r="A21" s="482" t="s">
        <v>345</v>
      </c>
      <c r="B21" s="471" t="s">
        <v>346</v>
      </c>
      <c r="C21" s="331"/>
      <c r="D21" s="364"/>
      <c r="E21" s="463" t="s">
        <v>347</v>
      </c>
      <c r="F21" s="467"/>
      <c r="G21" s="468"/>
      <c r="H21" s="469"/>
    </row>
    <row r="22" spans="1:8" ht="15.75">
      <c r="A22" s="474" t="s">
        <v>83</v>
      </c>
      <c r="B22" s="483" t="s">
        <v>348</v>
      </c>
      <c r="C22" s="476">
        <f>SUM(C12:C18)+C19</f>
        <v>760</v>
      </c>
      <c r="D22" s="477">
        <f>SUM(D12:D18)+D19</f>
        <v>8623</v>
      </c>
      <c r="E22" s="470" t="s">
        <v>349</v>
      </c>
      <c r="F22" s="478" t="s">
        <v>350</v>
      </c>
      <c r="G22" s="331">
        <v>83</v>
      </c>
      <c r="H22" s="364">
        <v>87</v>
      </c>
    </row>
    <row r="23" spans="1:8" ht="15.75">
      <c r="A23" s="463"/>
      <c r="B23" s="471"/>
      <c r="C23" s="468"/>
      <c r="D23" s="469"/>
      <c r="E23" s="482" t="s">
        <v>351</v>
      </c>
      <c r="F23" s="478" t="s">
        <v>352</v>
      </c>
      <c r="G23" s="331"/>
      <c r="H23" s="364"/>
    </row>
    <row r="24" spans="1:8" ht="31.5">
      <c r="A24" s="463" t="s">
        <v>353</v>
      </c>
      <c r="B24" s="478"/>
      <c r="C24" s="468"/>
      <c r="D24" s="469"/>
      <c r="E24" s="470" t="s">
        <v>354</v>
      </c>
      <c r="F24" s="478" t="s">
        <v>355</v>
      </c>
      <c r="G24" s="331"/>
      <c r="H24" s="364"/>
    </row>
    <row r="25" spans="1:8" ht="31.5">
      <c r="A25" s="470" t="s">
        <v>356</v>
      </c>
      <c r="B25" s="478" t="s">
        <v>357</v>
      </c>
      <c r="C25" s="331">
        <v>16</v>
      </c>
      <c r="D25" s="364">
        <v>153</v>
      </c>
      <c r="E25" s="470" t="s">
        <v>358</v>
      </c>
      <c r="F25" s="478" t="s">
        <v>359</v>
      </c>
      <c r="G25" s="331"/>
      <c r="H25" s="364"/>
    </row>
    <row r="26" spans="1:8" ht="31.5">
      <c r="A26" s="470" t="s">
        <v>360</v>
      </c>
      <c r="B26" s="478" t="s">
        <v>361</v>
      </c>
      <c r="C26" s="331"/>
      <c r="D26" s="364"/>
      <c r="E26" s="470" t="s">
        <v>362</v>
      </c>
      <c r="F26" s="478" t="s">
        <v>363</v>
      </c>
      <c r="G26" s="331"/>
      <c r="H26" s="364"/>
    </row>
    <row r="27" spans="1:8" ht="31.5">
      <c r="A27" s="470" t="s">
        <v>364</v>
      </c>
      <c r="B27" s="478" t="s">
        <v>365</v>
      </c>
      <c r="C27" s="331">
        <v>1</v>
      </c>
      <c r="D27" s="364">
        <v>1</v>
      </c>
      <c r="E27" s="474" t="s">
        <v>135</v>
      </c>
      <c r="F27" s="479" t="s">
        <v>366</v>
      </c>
      <c r="G27" s="476">
        <f>SUM(G22:G26)</f>
        <v>83</v>
      </c>
      <c r="H27" s="477">
        <f>SUM(H22:H26)</f>
        <v>87</v>
      </c>
    </row>
    <row r="28" spans="1:8" ht="15.75">
      <c r="A28" s="470" t="s">
        <v>110</v>
      </c>
      <c r="B28" s="478" t="s">
        <v>367</v>
      </c>
      <c r="C28" s="331">
        <v>1</v>
      </c>
      <c r="D28" s="364">
        <v>4</v>
      </c>
      <c r="E28" s="482"/>
      <c r="F28" s="467"/>
      <c r="G28" s="468"/>
      <c r="H28" s="469"/>
    </row>
    <row r="29" spans="1:8" ht="15.75">
      <c r="A29" s="474" t="s">
        <v>108</v>
      </c>
      <c r="B29" s="479" t="s">
        <v>368</v>
      </c>
      <c r="C29" s="476">
        <f>SUM(C25:C28)</f>
        <v>18</v>
      </c>
      <c r="D29" s="477">
        <f>SUM(D25:D28)</f>
        <v>158</v>
      </c>
      <c r="E29" s="470"/>
      <c r="F29" s="467"/>
      <c r="G29" s="468"/>
      <c r="H29" s="469"/>
    </row>
    <row r="30" spans="1:8" ht="15.75">
      <c r="A30" s="484"/>
      <c r="B30" s="485"/>
      <c r="C30" s="486"/>
      <c r="D30" s="487"/>
      <c r="E30" s="488"/>
      <c r="F30" s="489"/>
      <c r="G30" s="490"/>
      <c r="H30" s="491"/>
    </row>
    <row r="31" spans="1:8" ht="31.5">
      <c r="A31" s="456" t="s">
        <v>369</v>
      </c>
      <c r="B31" s="451" t="s">
        <v>370</v>
      </c>
      <c r="C31" s="492">
        <f>C29+C22</f>
        <v>778</v>
      </c>
      <c r="D31" s="493">
        <f>D29+D22</f>
        <v>8781</v>
      </c>
      <c r="E31" s="456" t="s">
        <v>371</v>
      </c>
      <c r="F31" s="494" t="s">
        <v>372</v>
      </c>
      <c r="G31" s="458">
        <f>G16+G18+G27</f>
        <v>567</v>
      </c>
      <c r="H31" s="459">
        <f>H16+H18+H27</f>
        <v>5484</v>
      </c>
    </row>
    <row r="32" spans="1:8" ht="15.75">
      <c r="A32" s="495"/>
      <c r="B32" s="496"/>
      <c r="C32" s="497"/>
      <c r="D32" s="498"/>
      <c r="E32" s="495"/>
      <c r="F32" s="478"/>
      <c r="G32" s="468"/>
      <c r="H32" s="469"/>
    </row>
    <row r="33" spans="1:8" ht="15.75">
      <c r="A33" s="495" t="s">
        <v>373</v>
      </c>
      <c r="B33" s="496" t="s">
        <v>374</v>
      </c>
      <c r="C33" s="499">
        <f>IF((G31-C31)&gt;0,G31-C31,0)</f>
        <v>0</v>
      </c>
      <c r="D33" s="500">
        <f>IF((H31-D31)&gt;0,H31-D31,0)</f>
        <v>0</v>
      </c>
      <c r="E33" s="495" t="s">
        <v>375</v>
      </c>
      <c r="F33" s="479" t="s">
        <v>376</v>
      </c>
      <c r="G33" s="476">
        <f>IF((C31-G31)&gt;0,C31-G31,0)</f>
        <v>211</v>
      </c>
      <c r="H33" s="477">
        <f>IF((D31-H31)&gt;0,D31-H31,0)</f>
        <v>3297</v>
      </c>
    </row>
    <row r="34" spans="1:8" ht="31.5">
      <c r="A34" s="501" t="s">
        <v>377</v>
      </c>
      <c r="B34" s="479" t="s">
        <v>378</v>
      </c>
      <c r="C34" s="331"/>
      <c r="D34" s="364"/>
      <c r="E34" s="463" t="s">
        <v>379</v>
      </c>
      <c r="F34" s="478" t="s">
        <v>380</v>
      </c>
      <c r="G34" s="331"/>
      <c r="H34" s="364"/>
    </row>
    <row r="35" spans="1:8" ht="15.75">
      <c r="A35" s="463" t="s">
        <v>381</v>
      </c>
      <c r="B35" s="479" t="s">
        <v>382</v>
      </c>
      <c r="C35" s="331"/>
      <c r="D35" s="364"/>
      <c r="E35" s="463" t="s">
        <v>383</v>
      </c>
      <c r="F35" s="478" t="s">
        <v>384</v>
      </c>
      <c r="G35" s="331"/>
      <c r="H35" s="364"/>
    </row>
    <row r="36" spans="1:8" ht="15.75">
      <c r="A36" s="502" t="s">
        <v>385</v>
      </c>
      <c r="B36" s="485" t="s">
        <v>386</v>
      </c>
      <c r="C36" s="503">
        <f>C31-C34+C35</f>
        <v>778</v>
      </c>
      <c r="D36" s="504">
        <f>D31-D34+D35</f>
        <v>8781</v>
      </c>
      <c r="E36" s="505" t="s">
        <v>387</v>
      </c>
      <c r="F36" s="485" t="s">
        <v>388</v>
      </c>
      <c r="G36" s="486">
        <f>G35-G34+G31</f>
        <v>567</v>
      </c>
      <c r="H36" s="487">
        <f>H35-H34+H31</f>
        <v>5484</v>
      </c>
    </row>
    <row r="37" spans="1:8" ht="15.75">
      <c r="A37" s="506" t="s">
        <v>389</v>
      </c>
      <c r="B37" s="451" t="s">
        <v>390</v>
      </c>
      <c r="C37" s="492">
        <f>IF((G36-C36)&gt;0,G36-C36,0)</f>
        <v>0</v>
      </c>
      <c r="D37" s="493">
        <f>IF((H36-D36)&gt;0,H36-D36,0)</f>
        <v>0</v>
      </c>
      <c r="E37" s="506" t="s">
        <v>391</v>
      </c>
      <c r="F37" s="494" t="s">
        <v>392</v>
      </c>
      <c r="G37" s="458">
        <f>IF((C36-G36)&gt;0,C36-G36,0)</f>
        <v>211</v>
      </c>
      <c r="H37" s="459">
        <f>IF((D36-H36)&gt;0,D36-H36,0)</f>
        <v>3297</v>
      </c>
    </row>
    <row r="38" spans="1:8" ht="15.75">
      <c r="A38" s="463" t="s">
        <v>393</v>
      </c>
      <c r="B38" s="479" t="s">
        <v>394</v>
      </c>
      <c r="C38" s="476">
        <f>C39+C40+C41</f>
        <v>0</v>
      </c>
      <c r="D38" s="477">
        <f>D39+D40+D41</f>
        <v>0</v>
      </c>
      <c r="E38" s="507"/>
      <c r="F38" s="467"/>
      <c r="G38" s="468"/>
      <c r="H38" s="469"/>
    </row>
    <row r="39" spans="1:8" ht="31.5">
      <c r="A39" s="470" t="s">
        <v>395</v>
      </c>
      <c r="B39" s="478" t="s">
        <v>396</v>
      </c>
      <c r="C39" s="331"/>
      <c r="D39" s="364"/>
      <c r="E39" s="507"/>
      <c r="F39" s="467"/>
      <c r="G39" s="468"/>
      <c r="H39" s="469"/>
    </row>
    <row r="40" spans="1:8" ht="31.5">
      <c r="A40" s="470" t="s">
        <v>397</v>
      </c>
      <c r="B40" s="472" t="s">
        <v>398</v>
      </c>
      <c r="C40" s="331"/>
      <c r="D40" s="364"/>
      <c r="E40" s="507"/>
      <c r="F40" s="478"/>
      <c r="G40" s="468"/>
      <c r="H40" s="469"/>
    </row>
    <row r="41" spans="1:8" ht="15.75">
      <c r="A41" s="470" t="s">
        <v>399</v>
      </c>
      <c r="B41" s="472" t="s">
        <v>400</v>
      </c>
      <c r="C41" s="331"/>
      <c r="D41" s="364"/>
      <c r="E41" s="507"/>
      <c r="F41" s="478"/>
      <c r="G41" s="468"/>
      <c r="H41" s="469"/>
    </row>
    <row r="42" spans="1:8" ht="15.75">
      <c r="A42" s="495" t="s">
        <v>401</v>
      </c>
      <c r="B42" s="508" t="s">
        <v>402</v>
      </c>
      <c r="C42" s="499">
        <f>+IF((G36-C36-C38)&gt;0,G36-C36-C38,0)</f>
        <v>0</v>
      </c>
      <c r="D42" s="500">
        <f>+IF((H36-D36-D38)&gt;0,H36-D36-D38,0)</f>
        <v>0</v>
      </c>
      <c r="E42" s="509" t="s">
        <v>403</v>
      </c>
      <c r="F42" s="508" t="s">
        <v>404</v>
      </c>
      <c r="G42" s="499">
        <f>IF(G37&gt;0,IF(C38+G37&lt;0,0,C38+G37),IF(C37-C38&lt;0,C38-C37,0))</f>
        <v>211</v>
      </c>
      <c r="H42" s="500">
        <f>IF(H37&gt;0,IF(D38+H37&lt;0,0,D38+H37),IF(D37-D38&lt;0,D38-D37,0))</f>
        <v>3297</v>
      </c>
    </row>
    <row r="43" spans="1:8" ht="15.75">
      <c r="A43" s="495" t="s">
        <v>405</v>
      </c>
      <c r="B43" s="496" t="s">
        <v>406</v>
      </c>
      <c r="C43" s="331"/>
      <c r="D43" s="364"/>
      <c r="E43" s="495" t="s">
        <v>405</v>
      </c>
      <c r="F43" s="508" t="s">
        <v>407</v>
      </c>
      <c r="G43" s="327">
        <v>100</v>
      </c>
      <c r="H43" s="366">
        <v>1434</v>
      </c>
    </row>
    <row r="44" spans="1:8" ht="15.75">
      <c r="A44" s="505" t="s">
        <v>408</v>
      </c>
      <c r="B44" s="454" t="s">
        <v>409</v>
      </c>
      <c r="C44" s="486">
        <f>IF(G42=0,IF(C42-C43&gt;0,C42-C43+G43,0),IF(G42-G43&lt;0,G43-G42+C42,0))</f>
        <v>0</v>
      </c>
      <c r="D44" s="487">
        <f>IF(H42=0,IF(D42-D43&gt;0,D42-D43+H43,0),IF(H42-H43&lt;0,H43-H42+D42,0))</f>
        <v>0</v>
      </c>
      <c r="E44" s="505" t="s">
        <v>410</v>
      </c>
      <c r="F44" s="510" t="s">
        <v>411</v>
      </c>
      <c r="G44" s="486">
        <f>IF(C42=0,IF(G42-G43&gt;0,G42-G43+C43,0),IF(C42-C43&lt;0,C43-C42+G43,0))</f>
        <v>111</v>
      </c>
      <c r="H44" s="487">
        <f>IF(D42=0,IF(H42-H43&gt;0,H42-H43+D43,0),IF(D42-D43&lt;0,D43-D42+H43,0))</f>
        <v>1863</v>
      </c>
    </row>
    <row r="45" spans="1:8" ht="15.75">
      <c r="A45" s="511" t="s">
        <v>412</v>
      </c>
      <c r="B45" s="512" t="s">
        <v>413</v>
      </c>
      <c r="C45" s="513">
        <f>C36+C38+C42</f>
        <v>778</v>
      </c>
      <c r="D45" s="514">
        <f>D36+D38+D42</f>
        <v>8781</v>
      </c>
      <c r="E45" s="511" t="s">
        <v>414</v>
      </c>
      <c r="F45" s="515" t="s">
        <v>415</v>
      </c>
      <c r="G45" s="513">
        <f>G42+G36</f>
        <v>778</v>
      </c>
      <c r="H45" s="514">
        <f>H42+H36</f>
        <v>8781</v>
      </c>
    </row>
    <row r="46" spans="1:8" ht="15.75">
      <c r="A46" s="449"/>
      <c r="B46" s="516"/>
      <c r="C46" s="517"/>
      <c r="D46" s="517"/>
      <c r="E46" s="518"/>
      <c r="F46" s="449"/>
      <c r="G46" s="517"/>
      <c r="H46" s="517"/>
    </row>
    <row r="47" spans="1:8" ht="15.75">
      <c r="A47" s="672" t="s">
        <v>416</v>
      </c>
      <c r="B47" s="672"/>
      <c r="C47" s="672"/>
      <c r="D47" s="672"/>
      <c r="E47" s="672"/>
      <c r="F47" s="449"/>
      <c r="G47" s="517"/>
      <c r="H47" s="517"/>
    </row>
    <row r="48" spans="1:8" ht="15.75">
      <c r="A48" s="449"/>
      <c r="B48" s="516"/>
      <c r="C48" s="517"/>
      <c r="D48" s="517"/>
      <c r="E48" s="518"/>
      <c r="F48" s="449"/>
      <c r="G48" s="517"/>
      <c r="H48" s="517"/>
    </row>
    <row r="49" spans="1:8" ht="15.75">
      <c r="A49" s="449"/>
      <c r="B49" s="449"/>
      <c r="C49" s="517"/>
      <c r="D49" s="517"/>
      <c r="E49" s="449"/>
      <c r="F49" s="449"/>
      <c r="G49" s="519"/>
      <c r="H49" s="519"/>
    </row>
    <row r="50" spans="1:13" s="290" customFormat="1" ht="15.75">
      <c r="A50" s="87" t="s">
        <v>8</v>
      </c>
      <c r="B50" s="669">
        <f>pdeReportingDate</f>
        <v>42972</v>
      </c>
      <c r="C50" s="669"/>
      <c r="D50" s="669"/>
      <c r="E50" s="669"/>
      <c r="F50" s="669"/>
      <c r="G50" s="669"/>
      <c r="H50" s="669"/>
      <c r="M50" s="441"/>
    </row>
    <row r="51" spans="1:13" s="290" customFormat="1" ht="15.75">
      <c r="A51" s="87"/>
      <c r="B51" s="56"/>
      <c r="C51" s="56"/>
      <c r="D51" s="56"/>
      <c r="E51" s="56"/>
      <c r="F51" s="56"/>
      <c r="G51" s="56"/>
      <c r="H51" s="56"/>
      <c r="M51" s="441"/>
    </row>
    <row r="52" spans="1:8" s="290" customFormat="1" ht="15.75">
      <c r="A52" s="89" t="s">
        <v>305</v>
      </c>
      <c r="B52" s="670" t="str">
        <f>authorName</f>
        <v>Акаунт Финанс Консулт ООД - Мирослава Николова</v>
      </c>
      <c r="C52" s="670"/>
      <c r="D52" s="670"/>
      <c r="E52" s="670"/>
      <c r="F52" s="670"/>
      <c r="G52" s="670"/>
      <c r="H52" s="670"/>
    </row>
    <row r="53" spans="1:8" s="290" customFormat="1" ht="15.75">
      <c r="A53" s="89"/>
      <c r="B53" s="90"/>
      <c r="C53" s="90"/>
      <c r="D53" s="90"/>
      <c r="E53" s="90"/>
      <c r="F53" s="90"/>
      <c r="G53" s="90"/>
      <c r="H53" s="90"/>
    </row>
    <row r="54" spans="1:8" s="290" customFormat="1" ht="15.75">
      <c r="A54" s="89" t="s">
        <v>16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91"/>
      <c r="B55" s="668" t="s">
        <v>976</v>
      </c>
      <c r="C55" s="668"/>
      <c r="D55" s="668"/>
      <c r="E55" s="668"/>
      <c r="F55" s="285"/>
      <c r="G55" s="286"/>
      <c r="H55" s="290"/>
    </row>
    <row r="56" spans="1:8" ht="15.75" customHeight="1">
      <c r="A56" s="91"/>
      <c r="B56" s="668" t="s">
        <v>306</v>
      </c>
      <c r="C56" s="668"/>
      <c r="D56" s="668"/>
      <c r="E56" s="668"/>
      <c r="F56" s="285"/>
      <c r="G56" s="286"/>
      <c r="H56" s="290"/>
    </row>
    <row r="57" spans="1:8" ht="15.75" customHeight="1">
      <c r="A57" s="91"/>
      <c r="B57" s="668" t="s">
        <v>307</v>
      </c>
      <c r="C57" s="668"/>
      <c r="D57" s="668"/>
      <c r="E57" s="668"/>
      <c r="F57" s="285"/>
      <c r="G57" s="286"/>
      <c r="H57" s="290"/>
    </row>
    <row r="58" spans="1:8" ht="15.75" customHeight="1">
      <c r="A58" s="91"/>
      <c r="B58" s="668" t="s">
        <v>307</v>
      </c>
      <c r="C58" s="668"/>
      <c r="D58" s="668"/>
      <c r="E58" s="668"/>
      <c r="F58" s="285"/>
      <c r="G58" s="286"/>
      <c r="H58" s="290"/>
    </row>
    <row r="59" spans="1:8" ht="15.75">
      <c r="A59" s="91"/>
      <c r="B59" s="668"/>
      <c r="C59" s="668"/>
      <c r="D59" s="668"/>
      <c r="E59" s="668"/>
      <c r="F59" s="285"/>
      <c r="G59" s="286"/>
      <c r="H59" s="290"/>
    </row>
    <row r="60" spans="1:8" ht="15.75">
      <c r="A60" s="91"/>
      <c r="B60" s="668"/>
      <c r="C60" s="668"/>
      <c r="D60" s="668"/>
      <c r="E60" s="668"/>
      <c r="F60" s="285"/>
      <c r="G60" s="286"/>
      <c r="H60" s="290"/>
    </row>
    <row r="61" spans="1:8" ht="15.75">
      <c r="A61" s="91"/>
      <c r="B61" s="668"/>
      <c r="C61" s="668"/>
      <c r="D61" s="668"/>
      <c r="E61" s="668"/>
      <c r="F61" s="285"/>
      <c r="G61" s="286"/>
      <c r="H61" s="290"/>
    </row>
    <row r="62" spans="1:8" ht="15.75">
      <c r="A62" s="449"/>
      <c r="B62" s="449"/>
      <c r="C62" s="517"/>
      <c r="D62" s="517"/>
      <c r="E62" s="449"/>
      <c r="F62" s="449"/>
      <c r="G62" s="519"/>
      <c r="H62" s="519"/>
    </row>
    <row r="63" spans="1:8" ht="15.75">
      <c r="A63" s="449"/>
      <c r="B63" s="449"/>
      <c r="C63" s="517"/>
      <c r="D63" s="517"/>
      <c r="E63" s="449"/>
      <c r="F63" s="449"/>
      <c r="G63" s="519"/>
      <c r="H63" s="519"/>
    </row>
    <row r="64" spans="1:8" ht="15.75">
      <c r="A64" s="449"/>
      <c r="B64" s="449"/>
      <c r="C64" s="517"/>
      <c r="D64" s="517"/>
      <c r="E64" s="449"/>
      <c r="F64" s="449"/>
      <c r="G64" s="519"/>
      <c r="H64" s="519"/>
    </row>
    <row r="65" spans="1:8" ht="15.75">
      <c r="A65" s="449"/>
      <c r="B65" s="449"/>
      <c r="C65" s="517"/>
      <c r="D65" s="517"/>
      <c r="E65" s="449"/>
      <c r="F65" s="449"/>
      <c r="G65" s="519"/>
      <c r="H65" s="519"/>
    </row>
    <row r="66" spans="1:8" ht="15.75">
      <c r="A66" s="449"/>
      <c r="B66" s="449"/>
      <c r="C66" s="517"/>
      <c r="D66" s="517"/>
      <c r="E66" s="449"/>
      <c r="F66" s="449"/>
      <c r="G66" s="519"/>
      <c r="H66" s="519"/>
    </row>
    <row r="67" spans="1:8" ht="15.75">
      <c r="A67" s="449"/>
      <c r="B67" s="449"/>
      <c r="C67" s="517"/>
      <c r="D67" s="517"/>
      <c r="E67" s="449"/>
      <c r="F67" s="449"/>
      <c r="G67" s="519"/>
      <c r="H67" s="519"/>
    </row>
    <row r="68" spans="1:8" ht="15.75">
      <c r="A68" s="449"/>
      <c r="B68" s="449"/>
      <c r="C68" s="517"/>
      <c r="D68" s="517"/>
      <c r="E68" s="449"/>
      <c r="F68" s="449"/>
      <c r="G68" s="519"/>
      <c r="H68" s="519"/>
    </row>
    <row r="69" spans="1:8" ht="15.75">
      <c r="A69" s="449"/>
      <c r="B69" s="449"/>
      <c r="C69" s="517"/>
      <c r="D69" s="517"/>
      <c r="E69" s="449"/>
      <c r="F69" s="449"/>
      <c r="G69" s="519"/>
      <c r="H69" s="519"/>
    </row>
    <row r="70" spans="1:8" ht="15.75">
      <c r="A70" s="449"/>
      <c r="B70" s="449"/>
      <c r="C70" s="517"/>
      <c r="D70" s="517"/>
      <c r="E70" s="449"/>
      <c r="F70" s="449"/>
      <c r="G70" s="519"/>
      <c r="H70" s="519"/>
    </row>
    <row r="71" spans="1:8" ht="15.75">
      <c r="A71" s="449"/>
      <c r="B71" s="449"/>
      <c r="C71" s="517"/>
      <c r="D71" s="517"/>
      <c r="E71" s="449"/>
      <c r="F71" s="449"/>
      <c r="G71" s="519"/>
      <c r="H71" s="519"/>
    </row>
    <row r="72" spans="1:8" ht="15.75">
      <c r="A72" s="449"/>
      <c r="B72" s="449"/>
      <c r="C72" s="517"/>
      <c r="D72" s="517"/>
      <c r="E72" s="449"/>
      <c r="F72" s="449"/>
      <c r="G72" s="519"/>
      <c r="H72" s="519"/>
    </row>
    <row r="73" spans="1:8" ht="15.75">
      <c r="A73" s="449"/>
      <c r="B73" s="449"/>
      <c r="C73" s="517"/>
      <c r="D73" s="517"/>
      <c r="E73" s="449"/>
      <c r="F73" s="449"/>
      <c r="G73" s="519"/>
      <c r="H73" s="519"/>
    </row>
    <row r="74" spans="1:8" ht="15.75">
      <c r="A74" s="449"/>
      <c r="B74" s="449"/>
      <c r="C74" s="517"/>
      <c r="D74" s="517"/>
      <c r="E74" s="449"/>
      <c r="F74" s="449"/>
      <c r="G74" s="519"/>
      <c r="H74" s="519"/>
    </row>
    <row r="75" spans="1:8" ht="15.75">
      <c r="A75" s="449"/>
      <c r="B75" s="449"/>
      <c r="C75" s="517"/>
      <c r="D75" s="517"/>
      <c r="E75" s="449"/>
      <c r="F75" s="449"/>
      <c r="G75" s="519"/>
      <c r="H75" s="519"/>
    </row>
    <row r="76" spans="1:8" ht="15.75">
      <c r="A76" s="449"/>
      <c r="B76" s="449"/>
      <c r="C76" s="517"/>
      <c r="D76" s="517"/>
      <c r="E76" s="449"/>
      <c r="F76" s="449"/>
      <c r="G76" s="519"/>
      <c r="H76" s="519"/>
    </row>
    <row r="77" spans="1:8" ht="15.75">
      <c r="A77" s="449"/>
      <c r="B77" s="449"/>
      <c r="C77" s="517"/>
      <c r="D77" s="517"/>
      <c r="E77" s="449"/>
      <c r="F77" s="449"/>
      <c r="G77" s="519"/>
      <c r="H77" s="519"/>
    </row>
    <row r="78" spans="1:8" ht="15.75">
      <c r="A78" s="449"/>
      <c r="B78" s="449"/>
      <c r="C78" s="517"/>
      <c r="D78" s="517"/>
      <c r="E78" s="449"/>
      <c r="F78" s="449"/>
      <c r="G78" s="519"/>
      <c r="H78" s="519"/>
    </row>
    <row r="79" spans="1:8" ht="15.75">
      <c r="A79" s="449"/>
      <c r="B79" s="449"/>
      <c r="C79" s="517"/>
      <c r="D79" s="517"/>
      <c r="E79" s="449"/>
      <c r="F79" s="449"/>
      <c r="G79" s="519"/>
      <c r="H79" s="519"/>
    </row>
    <row r="80" spans="1:8" ht="15.75">
      <c r="A80" s="449"/>
      <c r="B80" s="449"/>
      <c r="C80" s="517"/>
      <c r="D80" s="517"/>
      <c r="E80" s="449"/>
      <c r="F80" s="449"/>
      <c r="G80" s="519"/>
      <c r="H80" s="519"/>
    </row>
    <row r="81" spans="1:8" ht="15.75">
      <c r="A81" s="449"/>
      <c r="B81" s="449"/>
      <c r="C81" s="517"/>
      <c r="D81" s="517"/>
      <c r="E81" s="449"/>
      <c r="F81" s="449"/>
      <c r="G81" s="519"/>
      <c r="H81" s="519"/>
    </row>
    <row r="82" spans="1:8" ht="15.75">
      <c r="A82" s="449"/>
      <c r="B82" s="449"/>
      <c r="C82" s="517"/>
      <c r="D82" s="517"/>
      <c r="E82" s="449"/>
      <c r="F82" s="449"/>
      <c r="G82" s="519"/>
      <c r="H82" s="519"/>
    </row>
    <row r="83" spans="1:8" ht="15.75">
      <c r="A83" s="449"/>
      <c r="B83" s="449"/>
      <c r="C83" s="517"/>
      <c r="D83" s="517"/>
      <c r="E83" s="449"/>
      <c r="F83" s="449"/>
      <c r="G83" s="519"/>
      <c r="H83" s="519"/>
    </row>
    <row r="84" spans="1:8" ht="15.75">
      <c r="A84" s="449"/>
      <c r="B84" s="449"/>
      <c r="C84" s="517"/>
      <c r="D84" s="517"/>
      <c r="E84" s="449"/>
      <c r="F84" s="449"/>
      <c r="G84" s="519"/>
      <c r="H84" s="519"/>
    </row>
    <row r="85" spans="1:8" ht="15.75">
      <c r="A85" s="449"/>
      <c r="B85" s="449"/>
      <c r="C85" s="517"/>
      <c r="D85" s="517"/>
      <c r="E85" s="449"/>
      <c r="F85" s="449"/>
      <c r="G85" s="519"/>
      <c r="H85" s="519"/>
    </row>
    <row r="86" spans="1:8" ht="15.75">
      <c r="A86" s="449"/>
      <c r="B86" s="449"/>
      <c r="C86" s="517"/>
      <c r="D86" s="517"/>
      <c r="E86" s="449"/>
      <c r="F86" s="449"/>
      <c r="G86" s="519"/>
      <c r="H86" s="519"/>
    </row>
    <row r="87" spans="1:8" ht="15.75">
      <c r="A87" s="449"/>
      <c r="B87" s="449"/>
      <c r="C87" s="517"/>
      <c r="D87" s="517"/>
      <c r="E87" s="449"/>
      <c r="F87" s="449"/>
      <c r="G87" s="519"/>
      <c r="H87" s="519"/>
    </row>
    <row r="88" spans="1:8" ht="15.75">
      <c r="A88" s="449"/>
      <c r="B88" s="449"/>
      <c r="C88" s="517"/>
      <c r="D88" s="517"/>
      <c r="E88" s="449"/>
      <c r="F88" s="449"/>
      <c r="G88" s="519"/>
      <c r="H88" s="519"/>
    </row>
    <row r="89" spans="1:8" ht="15.75">
      <c r="A89" s="449"/>
      <c r="B89" s="449"/>
      <c r="C89" s="517"/>
      <c r="D89" s="517"/>
      <c r="E89" s="449"/>
      <c r="F89" s="449"/>
      <c r="G89" s="519"/>
      <c r="H89" s="519"/>
    </row>
    <row r="90" spans="1:8" ht="15.75">
      <c r="A90" s="449"/>
      <c r="B90" s="449"/>
      <c r="C90" s="517"/>
      <c r="D90" s="517"/>
      <c r="E90" s="449"/>
      <c r="F90" s="449"/>
      <c r="G90" s="519"/>
      <c r="H90" s="519"/>
    </row>
    <row r="91" spans="1:8" ht="15.75">
      <c r="A91" s="449"/>
      <c r="B91" s="449"/>
      <c r="C91" s="517"/>
      <c r="D91" s="517"/>
      <c r="E91" s="449"/>
      <c r="F91" s="449"/>
      <c r="G91" s="519"/>
      <c r="H91" s="519"/>
    </row>
    <row r="92" spans="1:8" ht="15.75">
      <c r="A92" s="449"/>
      <c r="B92" s="449"/>
      <c r="C92" s="517"/>
      <c r="D92" s="517"/>
      <c r="E92" s="449"/>
      <c r="F92" s="449"/>
      <c r="G92" s="519"/>
      <c r="H92" s="519"/>
    </row>
    <row r="93" spans="1:8" ht="15.75">
      <c r="A93" s="449"/>
      <c r="B93" s="449"/>
      <c r="C93" s="517"/>
      <c r="D93" s="517"/>
      <c r="E93" s="449"/>
      <c r="F93" s="449"/>
      <c r="G93" s="519"/>
      <c r="H93" s="519"/>
    </row>
    <row r="94" spans="1:8" ht="15.75">
      <c r="A94" s="449"/>
      <c r="B94" s="449"/>
      <c r="C94" s="517"/>
      <c r="D94" s="517"/>
      <c r="E94" s="449"/>
      <c r="F94" s="449"/>
      <c r="G94" s="519"/>
      <c r="H94" s="519"/>
    </row>
    <row r="95" spans="1:8" ht="15.75">
      <c r="A95" s="449"/>
      <c r="B95" s="449"/>
      <c r="C95" s="517"/>
      <c r="D95" s="517"/>
      <c r="E95" s="449"/>
      <c r="F95" s="449"/>
      <c r="G95" s="519"/>
      <c r="H95" s="519"/>
    </row>
    <row r="96" spans="1:8" ht="15.75">
      <c r="A96" s="449"/>
      <c r="B96" s="449"/>
      <c r="C96" s="517"/>
      <c r="D96" s="517"/>
      <c r="E96" s="449"/>
      <c r="F96" s="449"/>
      <c r="G96" s="519"/>
      <c r="H96" s="519"/>
    </row>
    <row r="97" spans="1:8" ht="15.75">
      <c r="A97" s="449"/>
      <c r="B97" s="449"/>
      <c r="C97" s="517"/>
      <c r="D97" s="517"/>
      <c r="E97" s="449"/>
      <c r="F97" s="449"/>
      <c r="G97" s="519"/>
      <c r="H97" s="519"/>
    </row>
    <row r="98" spans="1:8" ht="15.75">
      <c r="A98" s="449"/>
      <c r="B98" s="449"/>
      <c r="C98" s="517"/>
      <c r="D98" s="517"/>
      <c r="E98" s="449"/>
      <c r="F98" s="449"/>
      <c r="G98" s="519"/>
      <c r="H98" s="519"/>
    </row>
    <row r="99" spans="1:8" ht="15.75">
      <c r="A99" s="449"/>
      <c r="B99" s="449"/>
      <c r="C99" s="517"/>
      <c r="D99" s="517"/>
      <c r="E99" s="449"/>
      <c r="F99" s="449"/>
      <c r="G99" s="519"/>
      <c r="H99" s="519"/>
    </row>
    <row r="100" spans="1:8" ht="15.75">
      <c r="A100" s="449"/>
      <c r="B100" s="449"/>
      <c r="C100" s="517"/>
      <c r="D100" s="517"/>
      <c r="E100" s="449"/>
      <c r="F100" s="449"/>
      <c r="G100" s="519"/>
      <c r="H100" s="519"/>
    </row>
    <row r="101" spans="1:8" ht="15.75">
      <c r="A101" s="449"/>
      <c r="B101" s="449"/>
      <c r="C101" s="517"/>
      <c r="D101" s="517"/>
      <c r="E101" s="449"/>
      <c r="F101" s="449"/>
      <c r="G101" s="519"/>
      <c r="H101" s="519"/>
    </row>
    <row r="102" spans="1:8" ht="15.75">
      <c r="A102" s="449"/>
      <c r="B102" s="449"/>
      <c r="C102" s="517"/>
      <c r="D102" s="517"/>
      <c r="E102" s="449"/>
      <c r="F102" s="449"/>
      <c r="G102" s="519"/>
      <c r="H102" s="519"/>
    </row>
    <row r="103" spans="1:8" ht="15.75">
      <c r="A103" s="449"/>
      <c r="B103" s="449"/>
      <c r="C103" s="517"/>
      <c r="D103" s="517"/>
      <c r="E103" s="449"/>
      <c r="F103" s="449"/>
      <c r="G103" s="519"/>
      <c r="H103" s="519"/>
    </row>
    <row r="104" spans="1:6" ht="15.75">
      <c r="A104" s="449"/>
      <c r="B104" s="449"/>
      <c r="C104" s="448"/>
      <c r="D104" s="448"/>
      <c r="E104" s="449"/>
      <c r="F104" s="449"/>
    </row>
    <row r="105" spans="1:6" ht="15.75">
      <c r="A105" s="449"/>
      <c r="B105" s="449"/>
      <c r="C105" s="448"/>
      <c r="D105" s="448"/>
      <c r="E105" s="449"/>
      <c r="F105" s="449"/>
    </row>
    <row r="106" spans="1:6" ht="15.75">
      <c r="A106" s="449"/>
      <c r="B106" s="449"/>
      <c r="C106" s="448"/>
      <c r="D106" s="448"/>
      <c r="E106" s="449"/>
      <c r="F106" s="449"/>
    </row>
    <row r="107" spans="1:6" ht="15.75">
      <c r="A107" s="449"/>
      <c r="B107" s="449"/>
      <c r="C107" s="448"/>
      <c r="D107" s="448"/>
      <c r="E107" s="449"/>
      <c r="F107" s="449"/>
    </row>
    <row r="108" spans="1:6" ht="15.75">
      <c r="A108" s="449"/>
      <c r="B108" s="449"/>
      <c r="C108" s="448"/>
      <c r="D108" s="448"/>
      <c r="E108" s="449"/>
      <c r="F108" s="449"/>
    </row>
    <row r="109" spans="1:6" ht="15.75">
      <c r="A109" s="449"/>
      <c r="B109" s="449"/>
      <c r="C109" s="448"/>
      <c r="D109" s="448"/>
      <c r="E109" s="449"/>
      <c r="F109" s="449"/>
    </row>
    <row r="110" spans="1:6" ht="15.75">
      <c r="A110" s="449"/>
      <c r="B110" s="449"/>
      <c r="C110" s="448"/>
      <c r="D110" s="448"/>
      <c r="E110" s="449"/>
      <c r="F110" s="449"/>
    </row>
    <row r="111" spans="1:6" ht="15.75">
      <c r="A111" s="449"/>
      <c r="B111" s="449"/>
      <c r="C111" s="448"/>
      <c r="D111" s="448"/>
      <c r="E111" s="449"/>
      <c r="F111" s="449"/>
    </row>
    <row r="112" spans="1:6" ht="15.75">
      <c r="A112" s="449"/>
      <c r="B112" s="449"/>
      <c r="C112" s="448"/>
      <c r="D112" s="448"/>
      <c r="E112" s="449"/>
      <c r="F112" s="449"/>
    </row>
    <row r="113" spans="1:6" ht="15.75">
      <c r="A113" s="449"/>
      <c r="B113" s="449"/>
      <c r="C113" s="448"/>
      <c r="D113" s="448"/>
      <c r="E113" s="449"/>
      <c r="F113" s="449"/>
    </row>
    <row r="114" spans="1:6" ht="15.75">
      <c r="A114" s="449"/>
      <c r="B114" s="449"/>
      <c r="C114" s="448"/>
      <c r="D114" s="448"/>
      <c r="E114" s="449"/>
      <c r="F114" s="449"/>
    </row>
    <row r="115" spans="1:6" ht="15.75">
      <c r="A115" s="449"/>
      <c r="B115" s="449"/>
      <c r="C115" s="448"/>
      <c r="D115" s="448"/>
      <c r="E115" s="449"/>
      <c r="F115" s="449"/>
    </row>
    <row r="116" spans="1:6" ht="15.75">
      <c r="A116" s="449"/>
      <c r="B116" s="449"/>
      <c r="C116" s="448"/>
      <c r="D116" s="448"/>
      <c r="E116" s="449"/>
      <c r="F116" s="449"/>
    </row>
    <row r="117" spans="1:6" ht="15.75">
      <c r="A117" s="449"/>
      <c r="B117" s="449"/>
      <c r="C117" s="448"/>
      <c r="D117" s="448"/>
      <c r="E117" s="449"/>
      <c r="F117" s="449"/>
    </row>
    <row r="118" spans="1:6" ht="15.75">
      <c r="A118" s="449"/>
      <c r="B118" s="449"/>
      <c r="C118" s="448"/>
      <c r="D118" s="448"/>
      <c r="E118" s="449"/>
      <c r="F118" s="449"/>
    </row>
    <row r="119" spans="1:6" ht="15.75">
      <c r="A119" s="449"/>
      <c r="B119" s="449"/>
      <c r="C119" s="448"/>
      <c r="D119" s="448"/>
      <c r="E119" s="449"/>
      <c r="F119" s="449"/>
    </row>
    <row r="120" spans="1:6" ht="15.75">
      <c r="A120" s="449"/>
      <c r="B120" s="449"/>
      <c r="C120" s="448"/>
      <c r="D120" s="448"/>
      <c r="E120" s="449"/>
      <c r="F120" s="449"/>
    </row>
    <row r="121" spans="1:6" ht="15.75">
      <c r="A121" s="449"/>
      <c r="B121" s="449"/>
      <c r="C121" s="448"/>
      <c r="D121" s="448"/>
      <c r="E121" s="449"/>
      <c r="F121" s="449"/>
    </row>
    <row r="122" spans="1:6" ht="15.75">
      <c r="A122" s="449"/>
      <c r="B122" s="449"/>
      <c r="C122" s="448"/>
      <c r="D122" s="448"/>
      <c r="E122" s="449"/>
      <c r="F122" s="449"/>
    </row>
    <row r="123" spans="1:6" ht="15.75">
      <c r="A123" s="449"/>
      <c r="B123" s="449"/>
      <c r="C123" s="448"/>
      <c r="D123" s="448"/>
      <c r="E123" s="449"/>
      <c r="F123" s="449"/>
    </row>
    <row r="124" spans="1:6" ht="15.75">
      <c r="A124" s="449"/>
      <c r="B124" s="449"/>
      <c r="C124" s="448"/>
      <c r="D124" s="448"/>
      <c r="E124" s="449"/>
      <c r="F124" s="449"/>
    </row>
    <row r="125" spans="1:6" ht="15.75">
      <c r="A125" s="449"/>
      <c r="B125" s="449"/>
      <c r="C125" s="448"/>
      <c r="D125" s="448"/>
      <c r="E125" s="449"/>
      <c r="F125" s="449"/>
    </row>
    <row r="126" spans="1:6" ht="15.75">
      <c r="A126" s="449"/>
      <c r="B126" s="449"/>
      <c r="C126" s="448"/>
      <c r="D126" s="448"/>
      <c r="E126" s="449"/>
      <c r="F126" s="449"/>
    </row>
    <row r="127" spans="1:6" ht="15.75">
      <c r="A127" s="449"/>
      <c r="B127" s="449"/>
      <c r="C127" s="448"/>
      <c r="D127" s="448"/>
      <c r="E127" s="449"/>
      <c r="F127" s="449"/>
    </row>
    <row r="128" spans="1:6" ht="15.75">
      <c r="A128" s="449"/>
      <c r="B128" s="449"/>
      <c r="C128" s="448"/>
      <c r="D128" s="448"/>
      <c r="E128" s="449"/>
      <c r="F128" s="449"/>
    </row>
    <row r="129" spans="1:6" ht="15.75">
      <c r="A129" s="449"/>
      <c r="B129" s="449"/>
      <c r="C129" s="448"/>
      <c r="D129" s="448"/>
      <c r="E129" s="449"/>
      <c r="F129" s="449"/>
    </row>
    <row r="130" spans="1:6" ht="15.75">
      <c r="A130" s="449"/>
      <c r="B130" s="449"/>
      <c r="C130" s="448"/>
      <c r="D130" s="448"/>
      <c r="E130" s="449"/>
      <c r="F130" s="449"/>
    </row>
    <row r="131" spans="1:6" ht="15.75">
      <c r="A131" s="449"/>
      <c r="B131" s="449"/>
      <c r="C131" s="448"/>
      <c r="D131" s="448"/>
      <c r="E131" s="449"/>
      <c r="F131" s="449"/>
    </row>
    <row r="132" spans="1:6" ht="15.75">
      <c r="A132" s="449"/>
      <c r="B132" s="449"/>
      <c r="C132" s="448"/>
      <c r="D132" s="448"/>
      <c r="E132" s="449"/>
      <c r="F132" s="449"/>
    </row>
    <row r="133" spans="1:6" ht="15.75">
      <c r="A133" s="449"/>
      <c r="B133" s="449"/>
      <c r="C133" s="448"/>
      <c r="D133" s="448"/>
      <c r="E133" s="449"/>
      <c r="F133" s="449"/>
    </row>
    <row r="134" spans="1:6" ht="15.75">
      <c r="A134" s="449"/>
      <c r="B134" s="449"/>
      <c r="C134" s="448"/>
      <c r="D134" s="448"/>
      <c r="E134" s="449"/>
      <c r="F134" s="449"/>
    </row>
    <row r="135" spans="1:6" ht="15.75">
      <c r="A135" s="449"/>
      <c r="B135" s="449"/>
      <c r="C135" s="448"/>
      <c r="D135" s="448"/>
      <c r="E135" s="449"/>
      <c r="F135" s="449"/>
    </row>
    <row r="136" spans="1:6" ht="15.75">
      <c r="A136" s="449"/>
      <c r="B136" s="449"/>
      <c r="C136" s="448"/>
      <c r="D136" s="448"/>
      <c r="E136" s="449"/>
      <c r="F136" s="449"/>
    </row>
    <row r="137" spans="1:6" ht="15.75">
      <c r="A137" s="449"/>
      <c r="B137" s="449"/>
      <c r="C137" s="448"/>
      <c r="D137" s="448"/>
      <c r="E137" s="449"/>
      <c r="F137" s="449"/>
    </row>
    <row r="138" spans="1:6" ht="15.75">
      <c r="A138" s="449"/>
      <c r="B138" s="449"/>
      <c r="C138" s="448"/>
      <c r="D138" s="448"/>
      <c r="E138" s="449"/>
      <c r="F138" s="449"/>
    </row>
    <row r="139" spans="1:6" ht="15.75">
      <c r="A139" s="449"/>
      <c r="B139" s="449"/>
      <c r="C139" s="448"/>
      <c r="D139" s="448"/>
      <c r="E139" s="449"/>
      <c r="F139" s="449"/>
    </row>
    <row r="140" spans="1:6" ht="15.75">
      <c r="A140" s="449"/>
      <c r="B140" s="449"/>
      <c r="C140" s="448"/>
      <c r="D140" s="448"/>
      <c r="E140" s="449"/>
      <c r="F140" s="449"/>
    </row>
    <row r="141" spans="1:6" ht="15.75">
      <c r="A141" s="449"/>
      <c r="B141" s="449"/>
      <c r="C141" s="448"/>
      <c r="D141" s="448"/>
      <c r="E141" s="449"/>
      <c r="F141" s="449"/>
    </row>
    <row r="142" spans="1:6" ht="15.75">
      <c r="A142" s="449"/>
      <c r="B142" s="449"/>
      <c r="C142" s="448"/>
      <c r="D142" s="448"/>
      <c r="E142" s="449"/>
      <c r="F142" s="449"/>
    </row>
    <row r="143" spans="1:6" ht="15.75">
      <c r="A143" s="449"/>
      <c r="B143" s="449"/>
      <c r="C143" s="448"/>
      <c r="D143" s="448"/>
      <c r="E143" s="449"/>
      <c r="F143" s="449"/>
    </row>
    <row r="144" spans="1:6" ht="15.75">
      <c r="A144" s="449"/>
      <c r="B144" s="449"/>
      <c r="C144" s="448"/>
      <c r="D144" s="448"/>
      <c r="E144" s="449"/>
      <c r="F144" s="449"/>
    </row>
    <row r="145" spans="1:6" ht="15.75">
      <c r="A145" s="449"/>
      <c r="B145" s="449"/>
      <c r="C145" s="448"/>
      <c r="D145" s="448"/>
      <c r="E145" s="449"/>
      <c r="F145" s="449"/>
    </row>
    <row r="146" spans="1:6" ht="15.75">
      <c r="A146" s="449"/>
      <c r="B146" s="449"/>
      <c r="C146" s="448"/>
      <c r="D146" s="448"/>
      <c r="E146" s="449"/>
      <c r="F146" s="449"/>
    </row>
    <row r="147" spans="1:6" ht="15.75">
      <c r="A147" s="449"/>
      <c r="B147" s="449"/>
      <c r="C147" s="448"/>
      <c r="D147" s="448"/>
      <c r="E147" s="449"/>
      <c r="F147" s="449"/>
    </row>
    <row r="148" spans="1:6" ht="15.75">
      <c r="A148" s="449"/>
      <c r="B148" s="449"/>
      <c r="C148" s="448"/>
      <c r="D148" s="448"/>
      <c r="E148" s="449"/>
      <c r="F148" s="449"/>
    </row>
    <row r="149" spans="1:6" ht="15.75">
      <c r="A149" s="449"/>
      <c r="B149" s="449"/>
      <c r="C149" s="448"/>
      <c r="D149" s="448"/>
      <c r="E149" s="449"/>
      <c r="F149" s="449"/>
    </row>
    <row r="150" spans="1:6" ht="15.75">
      <c r="A150" s="449"/>
      <c r="B150" s="449"/>
      <c r="C150" s="448"/>
      <c r="D150" s="448"/>
      <c r="E150" s="449"/>
      <c r="F150" s="449"/>
    </row>
    <row r="151" spans="1:6" ht="15.75">
      <c r="A151" s="449"/>
      <c r="B151" s="449"/>
      <c r="C151" s="448"/>
      <c r="D151" s="448"/>
      <c r="E151" s="449"/>
      <c r="F151" s="449"/>
    </row>
    <row r="152" spans="1:6" ht="15.75">
      <c r="A152" s="449"/>
      <c r="B152" s="449"/>
      <c r="C152" s="448"/>
      <c r="D152" s="448"/>
      <c r="E152" s="449"/>
      <c r="F152" s="449"/>
    </row>
    <row r="153" spans="1:6" ht="15.75">
      <c r="A153" s="449"/>
      <c r="B153" s="449"/>
      <c r="C153" s="448"/>
      <c r="D153" s="448"/>
      <c r="E153" s="449"/>
      <c r="F153" s="449"/>
    </row>
    <row r="154" spans="1:6" ht="15.75">
      <c r="A154" s="449"/>
      <c r="B154" s="449"/>
      <c r="C154" s="448"/>
      <c r="D154" s="448"/>
      <c r="E154" s="449"/>
      <c r="F154" s="449"/>
    </row>
    <row r="155" spans="1:6" ht="15.75">
      <c r="A155" s="449"/>
      <c r="B155" s="449"/>
      <c r="C155" s="448"/>
      <c r="D155" s="448"/>
      <c r="E155" s="449"/>
      <c r="F155" s="449"/>
    </row>
    <row r="156" spans="1:6" ht="15.75">
      <c r="A156" s="449"/>
      <c r="B156" s="449"/>
      <c r="C156" s="448"/>
      <c r="D156" s="448"/>
      <c r="E156" s="449"/>
      <c r="F156" s="449"/>
    </row>
    <row r="157" spans="1:6" ht="15.75">
      <c r="A157" s="449"/>
      <c r="B157" s="449"/>
      <c r="C157" s="448"/>
      <c r="D157" s="448"/>
      <c r="E157" s="449"/>
      <c r="F157" s="449"/>
    </row>
    <row r="158" spans="1:6" ht="15.75">
      <c r="A158" s="449"/>
      <c r="B158" s="449"/>
      <c r="C158" s="448"/>
      <c r="D158" s="448"/>
      <c r="E158" s="449"/>
      <c r="F158" s="449"/>
    </row>
    <row r="159" spans="1:6" ht="15.75">
      <c r="A159" s="449"/>
      <c r="B159" s="449"/>
      <c r="C159" s="448"/>
      <c r="D159" s="448"/>
      <c r="E159" s="449"/>
      <c r="F159" s="449"/>
    </row>
    <row r="160" spans="1:6" ht="15.75">
      <c r="A160" s="449"/>
      <c r="B160" s="449"/>
      <c r="C160" s="448"/>
      <c r="D160" s="448"/>
      <c r="E160" s="449"/>
      <c r="F160" s="449"/>
    </row>
    <row r="161" spans="1:6" ht="15.75">
      <c r="A161" s="449"/>
      <c r="B161" s="449"/>
      <c r="C161" s="448"/>
      <c r="D161" s="448"/>
      <c r="E161" s="449"/>
      <c r="F161" s="449"/>
    </row>
    <row r="162" spans="1:6" ht="15.75">
      <c r="A162" s="449"/>
      <c r="B162" s="449"/>
      <c r="C162" s="448"/>
      <c r="D162" s="448"/>
      <c r="E162" s="449"/>
      <c r="F162" s="449"/>
    </row>
    <row r="163" spans="1:6" ht="15.75">
      <c r="A163" s="449"/>
      <c r="B163" s="449"/>
      <c r="C163" s="448"/>
      <c r="D163" s="448"/>
      <c r="E163" s="449"/>
      <c r="F163" s="449"/>
    </row>
    <row r="164" spans="1:6" ht="15.75">
      <c r="A164" s="449"/>
      <c r="B164" s="449"/>
      <c r="C164" s="448"/>
      <c r="D164" s="448"/>
      <c r="E164" s="449"/>
      <c r="F164" s="449"/>
    </row>
    <row r="165" spans="1:6" ht="15.75">
      <c r="A165" s="449"/>
      <c r="B165" s="449"/>
      <c r="C165" s="448"/>
      <c r="D165" s="448"/>
      <c r="E165" s="449"/>
      <c r="F165" s="449"/>
    </row>
    <row r="166" spans="1:6" ht="15.75">
      <c r="A166" s="449"/>
      <c r="B166" s="449"/>
      <c r="C166" s="448"/>
      <c r="D166" s="448"/>
      <c r="E166" s="449"/>
      <c r="F166" s="449"/>
    </row>
    <row r="167" spans="1:6" ht="15.75">
      <c r="A167" s="449"/>
      <c r="B167" s="449"/>
      <c r="C167" s="448"/>
      <c r="D167" s="448"/>
      <c r="E167" s="449"/>
      <c r="F167" s="449"/>
    </row>
    <row r="168" spans="1:6" ht="15.75">
      <c r="A168" s="449"/>
      <c r="B168" s="449"/>
      <c r="C168" s="448"/>
      <c r="D168" s="448"/>
      <c r="E168" s="449"/>
      <c r="F168" s="449"/>
    </row>
    <row r="169" spans="1:6" ht="15.75">
      <c r="A169" s="449"/>
      <c r="B169" s="449"/>
      <c r="C169" s="448"/>
      <c r="D169" s="448"/>
      <c r="E169" s="449"/>
      <c r="F169" s="449"/>
    </row>
    <row r="170" spans="1:6" ht="15.75">
      <c r="A170" s="449"/>
      <c r="B170" s="449"/>
      <c r="C170" s="448"/>
      <c r="D170" s="448"/>
      <c r="E170" s="449"/>
      <c r="F170" s="449"/>
    </row>
    <row r="171" spans="1:6" ht="15.75">
      <c r="A171" s="449"/>
      <c r="B171" s="449"/>
      <c r="C171" s="448"/>
      <c r="D171" s="448"/>
      <c r="E171" s="449"/>
      <c r="F171" s="449"/>
    </row>
    <row r="172" spans="1:6" ht="15.75">
      <c r="A172" s="449"/>
      <c r="B172" s="449"/>
      <c r="C172" s="448"/>
      <c r="D172" s="448"/>
      <c r="E172" s="449"/>
      <c r="F172" s="449"/>
    </row>
    <row r="173" spans="1:6" ht="15.75">
      <c r="A173" s="449"/>
      <c r="B173" s="449"/>
      <c r="C173" s="448"/>
      <c r="D173" s="448"/>
      <c r="E173" s="449"/>
      <c r="F173" s="449"/>
    </row>
    <row r="174" spans="1:6" ht="15.75">
      <c r="A174" s="449"/>
      <c r="B174" s="449"/>
      <c r="C174" s="448"/>
      <c r="D174" s="448"/>
      <c r="E174" s="449"/>
      <c r="F174" s="449"/>
    </row>
    <row r="175" spans="1:6" ht="15.75">
      <c r="A175" s="449"/>
      <c r="B175" s="449"/>
      <c r="C175" s="448"/>
      <c r="D175" s="448"/>
      <c r="E175" s="449"/>
      <c r="F175" s="449"/>
    </row>
    <row r="176" spans="1:6" ht="15.75">
      <c r="A176" s="449"/>
      <c r="B176" s="449"/>
      <c r="C176" s="448"/>
      <c r="D176" s="448"/>
      <c r="E176" s="449"/>
      <c r="F176" s="449"/>
    </row>
    <row r="177" spans="1:6" ht="15.75">
      <c r="A177" s="449"/>
      <c r="B177" s="449"/>
      <c r="C177" s="448"/>
      <c r="D177" s="448"/>
      <c r="E177" s="449"/>
      <c r="F177" s="449"/>
    </row>
    <row r="178" spans="1:6" ht="15.75">
      <c r="A178" s="449"/>
      <c r="B178" s="449"/>
      <c r="C178" s="448"/>
      <c r="D178" s="448"/>
      <c r="E178" s="449"/>
      <c r="F178" s="449"/>
    </row>
    <row r="179" spans="1:6" ht="15.75">
      <c r="A179" s="449"/>
      <c r="B179" s="449"/>
      <c r="C179" s="448"/>
      <c r="D179" s="448"/>
      <c r="E179" s="449"/>
      <c r="F179" s="449"/>
    </row>
    <row r="180" spans="1:6" ht="15.75">
      <c r="A180" s="449"/>
      <c r="B180" s="449"/>
      <c r="C180" s="448"/>
      <c r="D180" s="448"/>
      <c r="E180" s="449"/>
      <c r="F180" s="449"/>
    </row>
    <row r="181" spans="1:6" ht="15.75">
      <c r="A181" s="449"/>
      <c r="B181" s="449"/>
      <c r="C181" s="448"/>
      <c r="D181" s="448"/>
      <c r="E181" s="449"/>
      <c r="F181" s="449"/>
    </row>
    <row r="182" spans="1:6" ht="15.75">
      <c r="A182" s="449"/>
      <c r="B182" s="449"/>
      <c r="C182" s="448"/>
      <c r="D182" s="448"/>
      <c r="E182" s="449"/>
      <c r="F182" s="449"/>
    </row>
    <row r="183" spans="1:6" ht="15.75">
      <c r="A183" s="449"/>
      <c r="B183" s="449"/>
      <c r="C183" s="448"/>
      <c r="D183" s="448"/>
      <c r="E183" s="449"/>
      <c r="F183" s="449"/>
    </row>
    <row r="184" spans="1:6" ht="15.75">
      <c r="A184" s="449"/>
      <c r="B184" s="449"/>
      <c r="C184" s="448"/>
      <c r="D184" s="448"/>
      <c r="E184" s="449"/>
      <c r="F184" s="449"/>
    </row>
    <row r="185" spans="1:6" ht="15.75">
      <c r="A185" s="449"/>
      <c r="B185" s="449"/>
      <c r="C185" s="448"/>
      <c r="D185" s="448"/>
      <c r="E185" s="449"/>
      <c r="F185" s="449"/>
    </row>
    <row r="186" spans="1:6" ht="15.75">
      <c r="A186" s="449"/>
      <c r="B186" s="449"/>
      <c r="C186" s="448"/>
      <c r="D186" s="448"/>
      <c r="E186" s="449"/>
      <c r="F186" s="449"/>
    </row>
    <row r="187" spans="1:6" ht="15.75">
      <c r="A187" s="449"/>
      <c r="B187" s="449"/>
      <c r="C187" s="448"/>
      <c r="D187" s="448"/>
      <c r="E187" s="449"/>
      <c r="F187" s="449"/>
    </row>
    <row r="188" spans="1:6" ht="15.75">
      <c r="A188" s="449"/>
      <c r="B188" s="449"/>
      <c r="C188" s="448"/>
      <c r="D188" s="448"/>
      <c r="E188" s="449"/>
      <c r="F188" s="449"/>
    </row>
    <row r="189" spans="1:6" ht="15.75">
      <c r="A189" s="449"/>
      <c r="B189" s="449"/>
      <c r="C189" s="448"/>
      <c r="D189" s="448"/>
      <c r="E189" s="449"/>
      <c r="F189" s="449"/>
    </row>
    <row r="190" spans="1:6" ht="15.75">
      <c r="A190" s="449"/>
      <c r="B190" s="449"/>
      <c r="C190" s="448"/>
      <c r="D190" s="448"/>
      <c r="E190" s="449"/>
      <c r="F190" s="449"/>
    </row>
    <row r="191" spans="1:6" ht="15.75">
      <c r="A191" s="449"/>
      <c r="B191" s="449"/>
      <c r="C191" s="448"/>
      <c r="D191" s="448"/>
      <c r="E191" s="449"/>
      <c r="F191" s="449"/>
    </row>
    <row r="192" spans="1:6" ht="15.75">
      <c r="A192" s="449"/>
      <c r="B192" s="449"/>
      <c r="C192" s="448"/>
      <c r="D192" s="448"/>
      <c r="E192" s="449"/>
      <c r="F192" s="449"/>
    </row>
    <row r="193" spans="1:6" ht="15.75">
      <c r="A193" s="449"/>
      <c r="B193" s="449"/>
      <c r="C193" s="448"/>
      <c r="D193" s="448"/>
      <c r="E193" s="449"/>
      <c r="F193" s="449"/>
    </row>
    <row r="194" spans="1:6" ht="15.75">
      <c r="A194" s="449"/>
      <c r="B194" s="449"/>
      <c r="C194" s="448"/>
      <c r="D194" s="448"/>
      <c r="E194" s="449"/>
      <c r="F194" s="449"/>
    </row>
    <row r="195" spans="1:6" ht="15.75">
      <c r="A195" s="449"/>
      <c r="B195" s="449"/>
      <c r="C195" s="448"/>
      <c r="D195" s="448"/>
      <c r="E195" s="449"/>
      <c r="F195" s="449"/>
    </row>
    <row r="196" spans="1:6" ht="15.75">
      <c r="A196" s="449"/>
      <c r="B196" s="449"/>
      <c r="C196" s="448"/>
      <c r="D196" s="448"/>
      <c r="E196" s="449"/>
      <c r="F196" s="449"/>
    </row>
    <row r="197" spans="1:6" ht="15.75">
      <c r="A197" s="449"/>
      <c r="B197" s="449"/>
      <c r="C197" s="448"/>
      <c r="D197" s="448"/>
      <c r="E197" s="449"/>
      <c r="F197" s="449"/>
    </row>
    <row r="198" spans="1:6" ht="15.75">
      <c r="A198" s="449"/>
      <c r="B198" s="449"/>
      <c r="C198" s="448"/>
      <c r="D198" s="448"/>
      <c r="E198" s="449"/>
      <c r="F198" s="449"/>
    </row>
    <row r="199" spans="1:6" ht="15.75">
      <c r="A199" s="449"/>
      <c r="B199" s="449"/>
      <c r="C199" s="448"/>
      <c r="D199" s="448"/>
      <c r="E199" s="449"/>
      <c r="F199" s="449"/>
    </row>
    <row r="200" spans="1:6" ht="15.75">
      <c r="A200" s="449"/>
      <c r="B200" s="449"/>
      <c r="C200" s="448"/>
      <c r="D200" s="448"/>
      <c r="E200" s="449"/>
      <c r="F200" s="449"/>
    </row>
    <row r="201" spans="1:6" ht="15.75">
      <c r="A201" s="449"/>
      <c r="B201" s="449"/>
      <c r="C201" s="448"/>
      <c r="D201" s="448"/>
      <c r="E201" s="449"/>
      <c r="F201" s="449"/>
    </row>
    <row r="202" spans="1:6" ht="15.75">
      <c r="A202" s="449"/>
      <c r="B202" s="449"/>
      <c r="C202" s="448"/>
      <c r="D202" s="448"/>
      <c r="E202" s="449"/>
      <c r="F202" s="449"/>
    </row>
    <row r="203" spans="1:6" ht="15.75">
      <c r="A203" s="449"/>
      <c r="B203" s="449"/>
      <c r="C203" s="448"/>
      <c r="D203" s="448"/>
      <c r="E203" s="449"/>
      <c r="F203" s="449"/>
    </row>
    <row r="204" spans="1:6" ht="15.75">
      <c r="A204" s="449"/>
      <c r="B204" s="449"/>
      <c r="C204" s="448"/>
      <c r="D204" s="448"/>
      <c r="E204" s="449"/>
      <c r="F204" s="449"/>
    </row>
    <row r="205" spans="1:6" ht="15.75">
      <c r="A205" s="449"/>
      <c r="B205" s="449"/>
      <c r="C205" s="448"/>
      <c r="D205" s="448"/>
      <c r="E205" s="449"/>
      <c r="F205" s="449"/>
    </row>
    <row r="206" spans="1:6" ht="15.75">
      <c r="A206" s="449"/>
      <c r="B206" s="449"/>
      <c r="C206" s="448"/>
      <c r="D206" s="448"/>
      <c r="E206" s="449"/>
      <c r="F206" s="449"/>
    </row>
    <row r="207" spans="1:6" ht="15.75">
      <c r="A207" s="449"/>
      <c r="B207" s="449"/>
      <c r="C207" s="448"/>
      <c r="D207" s="448"/>
      <c r="E207" s="449"/>
      <c r="F207" s="449"/>
    </row>
    <row r="208" spans="1:6" ht="15.75">
      <c r="A208" s="449"/>
      <c r="B208" s="449"/>
      <c r="C208" s="448"/>
      <c r="D208" s="448"/>
      <c r="E208" s="449"/>
      <c r="F208" s="449"/>
    </row>
    <row r="209" spans="1:6" ht="15.75">
      <c r="A209" s="449"/>
      <c r="B209" s="449"/>
      <c r="C209" s="448"/>
      <c r="D209" s="448"/>
      <c r="E209" s="449"/>
      <c r="F209" s="449"/>
    </row>
    <row r="210" spans="1:6" ht="15.75">
      <c r="A210" s="449"/>
      <c r="B210" s="449"/>
      <c r="C210" s="448"/>
      <c r="D210" s="448"/>
      <c r="E210" s="449"/>
      <c r="F210" s="449"/>
    </row>
    <row r="211" spans="1:6" ht="15.75">
      <c r="A211" s="449"/>
      <c r="B211" s="449"/>
      <c r="C211" s="448"/>
      <c r="D211" s="448"/>
      <c r="E211" s="449"/>
      <c r="F211" s="449"/>
    </row>
    <row r="212" spans="1:6" ht="15.75">
      <c r="A212" s="449"/>
      <c r="B212" s="449"/>
      <c r="C212" s="448"/>
      <c r="D212" s="448"/>
      <c r="E212" s="449"/>
      <c r="F212" s="449"/>
    </row>
    <row r="213" spans="1:6" ht="15.75">
      <c r="A213" s="449"/>
      <c r="B213" s="449"/>
      <c r="C213" s="448"/>
      <c r="D213" s="448"/>
      <c r="E213" s="449"/>
      <c r="F213" s="449"/>
    </row>
    <row r="214" spans="1:6" ht="15.75">
      <c r="A214" s="449"/>
      <c r="B214" s="449"/>
      <c r="C214" s="448"/>
      <c r="D214" s="448"/>
      <c r="E214" s="449"/>
      <c r="F214" s="449"/>
    </row>
    <row r="215" spans="1:6" ht="15.75">
      <c r="A215" s="449"/>
      <c r="B215" s="449"/>
      <c r="C215" s="448"/>
      <c r="D215" s="448"/>
      <c r="E215" s="449"/>
      <c r="F215" s="449"/>
    </row>
    <row r="216" spans="1:6" ht="15.75">
      <c r="A216" s="449"/>
      <c r="B216" s="449"/>
      <c r="C216" s="448"/>
      <c r="D216" s="448"/>
      <c r="E216" s="449"/>
      <c r="F216" s="449"/>
    </row>
    <row r="217" spans="1:6" ht="15.75">
      <c r="A217" s="449"/>
      <c r="B217" s="449"/>
      <c r="C217" s="448"/>
      <c r="D217" s="448"/>
      <c r="E217" s="449"/>
      <c r="F217" s="449"/>
    </row>
    <row r="218" spans="1:6" ht="15.75">
      <c r="A218" s="449"/>
      <c r="B218" s="449"/>
      <c r="C218" s="448"/>
      <c r="D218" s="448"/>
      <c r="E218" s="449"/>
      <c r="F218" s="449"/>
    </row>
    <row r="219" spans="1:6" ht="15.75">
      <c r="A219" s="449"/>
      <c r="B219" s="449"/>
      <c r="C219" s="448"/>
      <c r="D219" s="448"/>
      <c r="E219" s="449"/>
      <c r="F219" s="449"/>
    </row>
    <row r="220" spans="1:6" ht="15.75">
      <c r="A220" s="449"/>
      <c r="B220" s="449"/>
      <c r="C220" s="448"/>
      <c r="D220" s="448"/>
      <c r="E220" s="449"/>
      <c r="F220" s="449"/>
    </row>
    <row r="221" spans="1:6" ht="15.75">
      <c r="A221" s="449"/>
      <c r="B221" s="449"/>
      <c r="C221" s="448"/>
      <c r="D221" s="448"/>
      <c r="E221" s="449"/>
      <c r="F221" s="449"/>
    </row>
    <row r="222" spans="1:6" ht="15.75">
      <c r="A222" s="449"/>
      <c r="B222" s="449"/>
      <c r="C222" s="448"/>
      <c r="D222" s="448"/>
      <c r="E222" s="449"/>
      <c r="F222" s="449"/>
    </row>
    <row r="223" spans="1:6" ht="15.75">
      <c r="A223" s="449"/>
      <c r="B223" s="449"/>
      <c r="C223" s="448"/>
      <c r="D223" s="448"/>
      <c r="E223" s="449"/>
      <c r="F223" s="449"/>
    </row>
    <row r="224" spans="1:6" ht="15.75">
      <c r="A224" s="449"/>
      <c r="B224" s="449"/>
      <c r="C224" s="448"/>
      <c r="D224" s="448"/>
      <c r="E224" s="449"/>
      <c r="F224" s="449"/>
    </row>
    <row r="225" spans="1:6" ht="15.75">
      <c r="A225" s="449"/>
      <c r="B225" s="449"/>
      <c r="C225" s="448"/>
      <c r="D225" s="448"/>
      <c r="E225" s="449"/>
      <c r="F225" s="449"/>
    </row>
    <row r="226" spans="1:6" ht="15.75">
      <c r="A226" s="449"/>
      <c r="B226" s="449"/>
      <c r="C226" s="448"/>
      <c r="D226" s="448"/>
      <c r="E226" s="449"/>
      <c r="F226" s="449"/>
    </row>
    <row r="227" spans="1:6" ht="15.75">
      <c r="A227" s="449"/>
      <c r="B227" s="449"/>
      <c r="C227" s="448"/>
      <c r="D227" s="448"/>
      <c r="E227" s="449"/>
      <c r="F227" s="449"/>
    </row>
    <row r="228" spans="1:6" ht="15.75">
      <c r="A228" s="449"/>
      <c r="B228" s="449"/>
      <c r="C228" s="448"/>
      <c r="D228" s="448"/>
      <c r="E228" s="449"/>
      <c r="F228" s="449"/>
    </row>
    <row r="229" spans="1:6" ht="15.75">
      <c r="A229" s="449"/>
      <c r="B229" s="449"/>
      <c r="C229" s="448"/>
      <c r="D229" s="448"/>
      <c r="E229" s="449"/>
      <c r="F229" s="449"/>
    </row>
    <row r="230" spans="1:6" ht="15.75">
      <c r="A230" s="449"/>
      <c r="B230" s="449"/>
      <c r="C230" s="448"/>
      <c r="D230" s="448"/>
      <c r="E230" s="449"/>
      <c r="F230" s="449"/>
    </row>
    <row r="231" spans="1:6" ht="15.75">
      <c r="A231" s="449"/>
      <c r="B231" s="449"/>
      <c r="C231" s="448"/>
      <c r="D231" s="448"/>
      <c r="E231" s="449"/>
      <c r="F231" s="449"/>
    </row>
    <row r="232" spans="1:6" ht="15.75">
      <c r="A232" s="449"/>
      <c r="B232" s="449"/>
      <c r="C232" s="448"/>
      <c r="D232" s="448"/>
      <c r="E232" s="449"/>
      <c r="F232" s="449"/>
    </row>
    <row r="233" spans="1:6" ht="15.75">
      <c r="A233" s="449"/>
      <c r="B233" s="449"/>
      <c r="C233" s="448"/>
      <c r="D233" s="448"/>
      <c r="E233" s="449"/>
      <c r="F233" s="449"/>
    </row>
    <row r="234" spans="1:6" ht="15.75">
      <c r="A234" s="449"/>
      <c r="B234" s="449"/>
      <c r="C234" s="448"/>
      <c r="D234" s="448"/>
      <c r="E234" s="449"/>
      <c r="F234" s="449"/>
    </row>
    <row r="235" spans="1:6" ht="15.75">
      <c r="A235" s="449"/>
      <c r="B235" s="449"/>
      <c r="C235" s="448"/>
      <c r="D235" s="448"/>
      <c r="E235" s="449"/>
      <c r="F235" s="449"/>
    </row>
    <row r="236" spans="1:6" ht="15.75">
      <c r="A236" s="449"/>
      <c r="B236" s="449"/>
      <c r="C236" s="448"/>
      <c r="D236" s="448"/>
      <c r="E236" s="449"/>
      <c r="F236" s="449"/>
    </row>
    <row r="237" spans="1:6" ht="15.75">
      <c r="A237" s="449"/>
      <c r="B237" s="449"/>
      <c r="C237" s="448"/>
      <c r="D237" s="448"/>
      <c r="E237" s="449"/>
      <c r="F237" s="449"/>
    </row>
    <row r="238" spans="1:6" ht="15.75">
      <c r="A238" s="449"/>
      <c r="B238" s="449"/>
      <c r="C238" s="448"/>
      <c r="D238" s="448"/>
      <c r="E238" s="449"/>
      <c r="F238" s="449"/>
    </row>
    <row r="239" spans="1:6" ht="15.75">
      <c r="A239" s="449"/>
      <c r="B239" s="449"/>
      <c r="C239" s="448"/>
      <c r="D239" s="448"/>
      <c r="E239" s="449"/>
      <c r="F239" s="449"/>
    </row>
    <row r="240" spans="1:6" ht="15.75">
      <c r="A240" s="449"/>
      <c r="B240" s="449"/>
      <c r="C240" s="448"/>
      <c r="D240" s="448"/>
      <c r="E240" s="449"/>
      <c r="F240" s="449"/>
    </row>
    <row r="241" spans="1:6" ht="15.75">
      <c r="A241" s="449"/>
      <c r="B241" s="449"/>
      <c r="C241" s="448"/>
      <c r="D241" s="448"/>
      <c r="E241" s="449"/>
      <c r="F241" s="449"/>
    </row>
    <row r="242" spans="1:6" ht="15.75">
      <c r="A242" s="449"/>
      <c r="B242" s="449"/>
      <c r="C242" s="448"/>
      <c r="D242" s="448"/>
      <c r="E242" s="449"/>
      <c r="F242" s="449"/>
    </row>
    <row r="243" spans="1:6" ht="15.75">
      <c r="A243" s="449"/>
      <c r="B243" s="449"/>
      <c r="C243" s="448"/>
      <c r="D243" s="448"/>
      <c r="E243" s="449"/>
      <c r="F243" s="449"/>
    </row>
    <row r="244" spans="1:6" ht="15.75">
      <c r="A244" s="449"/>
      <c r="B244" s="449"/>
      <c r="C244" s="448"/>
      <c r="D244" s="448"/>
      <c r="E244" s="449"/>
      <c r="F244" s="449"/>
    </row>
    <row r="245" spans="1:6" ht="15.75">
      <c r="A245" s="449"/>
      <c r="B245" s="449"/>
      <c r="C245" s="448"/>
      <c r="D245" s="448"/>
      <c r="E245" s="449"/>
      <c r="F245" s="449"/>
    </row>
    <row r="246" spans="1:6" ht="15.75">
      <c r="A246" s="449"/>
      <c r="B246" s="449"/>
      <c r="C246" s="448"/>
      <c r="D246" s="448"/>
      <c r="E246" s="449"/>
      <c r="F246" s="449"/>
    </row>
    <row r="247" spans="1:6" ht="15.75">
      <c r="A247" s="449"/>
      <c r="B247" s="449"/>
      <c r="C247" s="448"/>
      <c r="D247" s="448"/>
      <c r="E247" s="449"/>
      <c r="F247" s="449"/>
    </row>
    <row r="248" spans="1:6" ht="15.75">
      <c r="A248" s="449"/>
      <c r="B248" s="449"/>
      <c r="C248" s="448"/>
      <c r="D248" s="448"/>
      <c r="E248" s="449"/>
      <c r="F248" s="449"/>
    </row>
    <row r="249" spans="1:6" ht="15.75">
      <c r="A249" s="449"/>
      <c r="B249" s="449"/>
      <c r="C249" s="448"/>
      <c r="D249" s="448"/>
      <c r="E249" s="449"/>
      <c r="F249" s="449"/>
    </row>
    <row r="250" spans="1:6" ht="15.75">
      <c r="A250" s="449"/>
      <c r="B250" s="449"/>
      <c r="C250" s="448"/>
      <c r="D250" s="448"/>
      <c r="E250" s="449"/>
      <c r="F250" s="449"/>
    </row>
    <row r="251" spans="1:6" ht="15.75">
      <c r="A251" s="449"/>
      <c r="B251" s="449"/>
      <c r="C251" s="448"/>
      <c r="D251" s="448"/>
      <c r="E251" s="449"/>
      <c r="F251" s="449"/>
    </row>
    <row r="252" spans="1:6" ht="15.75">
      <c r="A252" s="449"/>
      <c r="B252" s="449"/>
      <c r="C252" s="448"/>
      <c r="D252" s="448"/>
      <c r="E252" s="449"/>
      <c r="F252" s="449"/>
    </row>
    <row r="253" spans="1:6" ht="15.75">
      <c r="A253" s="449"/>
      <c r="B253" s="449"/>
      <c r="C253" s="448"/>
      <c r="D253" s="448"/>
      <c r="E253" s="449"/>
      <c r="F253" s="449"/>
    </row>
    <row r="254" spans="1:6" ht="15.75">
      <c r="A254" s="449"/>
      <c r="B254" s="449"/>
      <c r="C254" s="448"/>
      <c r="D254" s="448"/>
      <c r="E254" s="449"/>
      <c r="F254" s="449"/>
    </row>
    <row r="255" spans="1:6" ht="15.75">
      <c r="A255" s="449"/>
      <c r="B255" s="449"/>
      <c r="C255" s="448"/>
      <c r="D255" s="448"/>
      <c r="E255" s="449"/>
      <c r="F255" s="449"/>
    </row>
    <row r="256" spans="1:6" ht="15.75">
      <c r="A256" s="449"/>
      <c r="B256" s="449"/>
      <c r="C256" s="448"/>
      <c r="D256" s="448"/>
      <c r="E256" s="449"/>
      <c r="F256" s="449"/>
    </row>
    <row r="257" spans="1:6" ht="15.75">
      <c r="A257" s="449"/>
      <c r="B257" s="449"/>
      <c r="C257" s="448"/>
      <c r="D257" s="448"/>
      <c r="E257" s="449"/>
      <c r="F257" s="449"/>
    </row>
    <row r="258" spans="1:6" ht="15.75">
      <c r="A258" s="449"/>
      <c r="B258" s="449"/>
      <c r="C258" s="448"/>
      <c r="D258" s="448"/>
      <c r="E258" s="449"/>
      <c r="F258" s="449"/>
    </row>
    <row r="259" spans="1:6" ht="15.75">
      <c r="A259" s="449"/>
      <c r="B259" s="449"/>
      <c r="C259" s="448"/>
      <c r="D259" s="448"/>
      <c r="E259" s="449"/>
      <c r="F259" s="449"/>
    </row>
    <row r="260" spans="1:6" ht="15.75">
      <c r="A260" s="449"/>
      <c r="B260" s="449"/>
      <c r="C260" s="448"/>
      <c r="D260" s="448"/>
      <c r="E260" s="449"/>
      <c r="F260" s="449"/>
    </row>
    <row r="261" spans="1:6" ht="15.75">
      <c r="A261" s="449"/>
      <c r="B261" s="449"/>
      <c r="C261" s="448"/>
      <c r="D261" s="448"/>
      <c r="E261" s="449"/>
      <c r="F261" s="449"/>
    </row>
    <row r="262" spans="1:6" ht="15.75">
      <c r="A262" s="449"/>
      <c r="B262" s="449"/>
      <c r="C262" s="448"/>
      <c r="D262" s="448"/>
      <c r="E262" s="449"/>
      <c r="F262" s="449"/>
    </row>
    <row r="263" spans="1:6" ht="15.75">
      <c r="A263" s="449"/>
      <c r="B263" s="449"/>
      <c r="C263" s="448"/>
      <c r="D263" s="448"/>
      <c r="E263" s="449"/>
      <c r="F263" s="449"/>
    </row>
    <row r="264" spans="1:6" ht="15.75">
      <c r="A264" s="449"/>
      <c r="B264" s="449"/>
      <c r="C264" s="448"/>
      <c r="D264" s="448"/>
      <c r="E264" s="449"/>
      <c r="F264" s="449"/>
    </row>
    <row r="265" spans="1:6" ht="15.75">
      <c r="A265" s="449"/>
      <c r="B265" s="449"/>
      <c r="C265" s="448"/>
      <c r="D265" s="448"/>
      <c r="E265" s="449"/>
      <c r="F265" s="449"/>
    </row>
    <row r="266" spans="1:6" ht="15.75">
      <c r="A266" s="449"/>
      <c r="B266" s="449"/>
      <c r="C266" s="448"/>
      <c r="D266" s="448"/>
      <c r="E266" s="449"/>
      <c r="F266" s="449"/>
    </row>
    <row r="267" spans="1:6" ht="15.75">
      <c r="A267" s="449"/>
      <c r="B267" s="449"/>
      <c r="C267" s="448"/>
      <c r="D267" s="448"/>
      <c r="E267" s="449"/>
      <c r="F267" s="449"/>
    </row>
    <row r="268" spans="1:6" ht="15.75">
      <c r="A268" s="449"/>
      <c r="B268" s="449"/>
      <c r="C268" s="448"/>
      <c r="D268" s="448"/>
      <c r="E268" s="449"/>
      <c r="F268" s="449"/>
    </row>
    <row r="269" spans="1:6" ht="15.75">
      <c r="A269" s="449"/>
      <c r="B269" s="449"/>
      <c r="C269" s="448"/>
      <c r="D269" s="448"/>
      <c r="E269" s="449"/>
      <c r="F269" s="449"/>
    </row>
    <row r="270" spans="1:6" ht="15.75">
      <c r="A270" s="449"/>
      <c r="B270" s="449"/>
      <c r="C270" s="448"/>
      <c r="D270" s="448"/>
      <c r="E270" s="449"/>
      <c r="F270" s="449"/>
    </row>
    <row r="271" spans="1:6" ht="15.75">
      <c r="A271" s="449"/>
      <c r="B271" s="449"/>
      <c r="C271" s="448"/>
      <c r="D271" s="448"/>
      <c r="E271" s="449"/>
      <c r="F271" s="449"/>
    </row>
    <row r="272" spans="1:6" ht="15.75">
      <c r="A272" s="449"/>
      <c r="B272" s="449"/>
      <c r="C272" s="448"/>
      <c r="D272" s="448"/>
      <c r="E272" s="449"/>
      <c r="F272" s="449"/>
    </row>
    <row r="273" spans="1:6" ht="15.75">
      <c r="A273" s="449"/>
      <c r="B273" s="449"/>
      <c r="C273" s="448"/>
      <c r="D273" s="448"/>
      <c r="E273" s="449"/>
      <c r="F273" s="449"/>
    </row>
    <row r="274" spans="1:6" ht="15.75">
      <c r="A274" s="449"/>
      <c r="B274" s="449"/>
      <c r="C274" s="448"/>
      <c r="D274" s="448"/>
      <c r="E274" s="449"/>
      <c r="F274" s="449"/>
    </row>
    <row r="275" spans="1:6" ht="15.75">
      <c r="A275" s="449"/>
      <c r="B275" s="449"/>
      <c r="C275" s="448"/>
      <c r="D275" s="448"/>
      <c r="E275" s="449"/>
      <c r="F275" s="449"/>
    </row>
    <row r="276" spans="1:6" ht="15.75">
      <c r="A276" s="449"/>
      <c r="B276" s="449"/>
      <c r="C276" s="448"/>
      <c r="D276" s="448"/>
      <c r="E276" s="449"/>
      <c r="F276" s="449"/>
    </row>
    <row r="277" spans="1:6" ht="15.75">
      <c r="A277" s="449"/>
      <c r="B277" s="449"/>
      <c r="C277" s="448"/>
      <c r="D277" s="448"/>
      <c r="E277" s="449"/>
      <c r="F277" s="449"/>
    </row>
    <row r="278" spans="1:6" ht="15.75">
      <c r="A278" s="449"/>
      <c r="B278" s="449"/>
      <c r="C278" s="448"/>
      <c r="D278" s="448"/>
      <c r="E278" s="449"/>
      <c r="F278" s="449"/>
    </row>
    <row r="279" spans="1:6" ht="15.75">
      <c r="A279" s="449"/>
      <c r="B279" s="449"/>
      <c r="C279" s="448"/>
      <c r="D279" s="448"/>
      <c r="E279" s="449"/>
      <c r="F279" s="449"/>
    </row>
    <row r="280" spans="1:6" ht="15.75">
      <c r="A280" s="449"/>
      <c r="B280" s="449"/>
      <c r="C280" s="448"/>
      <c r="D280" s="448"/>
      <c r="E280" s="449"/>
      <c r="F280" s="449"/>
    </row>
    <row r="281" spans="1:6" ht="15.75">
      <c r="A281" s="449"/>
      <c r="B281" s="449"/>
      <c r="C281" s="448"/>
      <c r="D281" s="448"/>
      <c r="E281" s="449"/>
      <c r="F281" s="449"/>
    </row>
    <row r="282" spans="1:6" ht="15.75">
      <c r="A282" s="449"/>
      <c r="B282" s="449"/>
      <c r="C282" s="448"/>
      <c r="D282" s="448"/>
      <c r="E282" s="449"/>
      <c r="F282" s="449"/>
    </row>
    <row r="283" spans="1:6" ht="15.75">
      <c r="A283" s="449"/>
      <c r="B283" s="449"/>
      <c r="C283" s="448"/>
      <c r="D283" s="448"/>
      <c r="E283" s="449"/>
      <c r="F283" s="449"/>
    </row>
    <row r="284" spans="1:6" ht="15.75">
      <c r="A284" s="449"/>
      <c r="B284" s="449"/>
      <c r="C284" s="448"/>
      <c r="D284" s="448"/>
      <c r="E284" s="449"/>
      <c r="F284" s="449"/>
    </row>
    <row r="285" spans="1:6" ht="15.75">
      <c r="A285" s="449"/>
      <c r="B285" s="449"/>
      <c r="C285" s="448"/>
      <c r="D285" s="448"/>
      <c r="E285" s="449"/>
      <c r="F285" s="449"/>
    </row>
    <row r="286" spans="1:6" ht="15.75">
      <c r="A286" s="449"/>
      <c r="B286" s="449"/>
      <c r="C286" s="448"/>
      <c r="D286" s="448"/>
      <c r="E286" s="449"/>
      <c r="F286" s="449"/>
    </row>
    <row r="287" spans="1:6" ht="15.75">
      <c r="A287" s="449"/>
      <c r="B287" s="449"/>
      <c r="C287" s="448"/>
      <c r="D287" s="448"/>
      <c r="E287" s="449"/>
      <c r="F287" s="449"/>
    </row>
    <row r="288" spans="1:6" ht="15.75">
      <c r="A288" s="449"/>
      <c r="B288" s="449"/>
      <c r="C288" s="448"/>
      <c r="D288" s="448"/>
      <c r="E288" s="449"/>
      <c r="F288" s="449"/>
    </row>
    <row r="289" spans="1:6" ht="15.75">
      <c r="A289" s="449"/>
      <c r="B289" s="449"/>
      <c r="C289" s="448"/>
      <c r="D289" s="448"/>
      <c r="E289" s="449"/>
      <c r="F289" s="449"/>
    </row>
    <row r="290" spans="1:6" ht="15.75">
      <c r="A290" s="449"/>
      <c r="B290" s="449"/>
      <c r="C290" s="448"/>
      <c r="D290" s="448"/>
      <c r="E290" s="449"/>
      <c r="F290" s="449"/>
    </row>
    <row r="291" spans="1:6" ht="15.75">
      <c r="A291" s="449"/>
      <c r="B291" s="449"/>
      <c r="C291" s="448"/>
      <c r="D291" s="448"/>
      <c r="E291" s="449"/>
      <c r="F291" s="449"/>
    </row>
    <row r="292" spans="1:6" ht="15.75">
      <c r="A292" s="449"/>
      <c r="B292" s="449"/>
      <c r="C292" s="448"/>
      <c r="D292" s="448"/>
      <c r="E292" s="449"/>
      <c r="F292" s="449"/>
    </row>
    <row r="293" spans="1:6" ht="15.75">
      <c r="A293" s="449"/>
      <c r="B293" s="449"/>
      <c r="C293" s="448"/>
      <c r="D293" s="448"/>
      <c r="E293" s="449"/>
      <c r="F293" s="449"/>
    </row>
    <row r="294" spans="1:6" ht="15.75">
      <c r="A294" s="449"/>
      <c r="B294" s="449"/>
      <c r="C294" s="448"/>
      <c r="D294" s="448"/>
      <c r="E294" s="449"/>
      <c r="F294" s="449"/>
    </row>
    <row r="295" spans="1:6" ht="15.75">
      <c r="A295" s="449"/>
      <c r="B295" s="449"/>
      <c r="C295" s="448"/>
      <c r="D295" s="448"/>
      <c r="E295" s="449"/>
      <c r="F295" s="449"/>
    </row>
    <row r="296" spans="1:6" ht="15.75">
      <c r="A296" s="449"/>
      <c r="B296" s="449"/>
      <c r="C296" s="448"/>
      <c r="D296" s="448"/>
      <c r="E296" s="449"/>
      <c r="F296" s="449"/>
    </row>
    <row r="297" spans="1:6" ht="15.75">
      <c r="A297" s="449"/>
      <c r="B297" s="449"/>
      <c r="C297" s="448"/>
      <c r="D297" s="448"/>
      <c r="E297" s="449"/>
      <c r="F297" s="449"/>
    </row>
    <row r="298" spans="1:6" ht="15.75">
      <c r="A298" s="449"/>
      <c r="B298" s="449"/>
      <c r="C298" s="448"/>
      <c r="D298" s="448"/>
      <c r="E298" s="449"/>
      <c r="F298" s="449"/>
    </row>
    <row r="299" spans="1:6" ht="15.75">
      <c r="A299" s="449"/>
      <c r="B299" s="449"/>
      <c r="C299" s="448"/>
      <c r="D299" s="448"/>
      <c r="E299" s="449"/>
      <c r="F299" s="449"/>
    </row>
    <row r="300" spans="1:6" ht="15.75">
      <c r="A300" s="449"/>
      <c r="B300" s="449"/>
      <c r="C300" s="448"/>
      <c r="D300" s="448"/>
      <c r="E300" s="449"/>
      <c r="F300" s="449"/>
    </row>
    <row r="301" spans="1:6" ht="15.75">
      <c r="A301" s="449"/>
      <c r="B301" s="449"/>
      <c r="C301" s="448"/>
      <c r="D301" s="448"/>
      <c r="E301" s="449"/>
      <c r="F301" s="449"/>
    </row>
    <row r="302" spans="1:6" ht="15.75">
      <c r="A302" s="449"/>
      <c r="B302" s="449"/>
      <c r="C302" s="448"/>
      <c r="D302" s="448"/>
      <c r="E302" s="449"/>
      <c r="F302" s="449"/>
    </row>
    <row r="303" spans="1:6" ht="15.75">
      <c r="A303" s="449"/>
      <c r="B303" s="449"/>
      <c r="C303" s="448"/>
      <c r="D303" s="448"/>
      <c r="E303" s="449"/>
      <c r="F303" s="449"/>
    </row>
    <row r="304" spans="1:6" ht="15.75">
      <c r="A304" s="449"/>
      <c r="B304" s="449"/>
      <c r="C304" s="448"/>
      <c r="D304" s="448"/>
      <c r="E304" s="449"/>
      <c r="F304" s="449"/>
    </row>
    <row r="305" spans="1:6" ht="15.75">
      <c r="A305" s="449"/>
      <c r="B305" s="449"/>
      <c r="C305" s="448"/>
      <c r="D305" s="448"/>
      <c r="E305" s="449"/>
      <c r="F305" s="449"/>
    </row>
    <row r="306" spans="1:6" ht="15.75">
      <c r="A306" s="449"/>
      <c r="B306" s="449"/>
      <c r="C306" s="448"/>
      <c r="D306" s="448"/>
      <c r="E306" s="449"/>
      <c r="F306" s="449"/>
    </row>
    <row r="307" spans="1:6" ht="15.75">
      <c r="A307" s="449"/>
      <c r="B307" s="449"/>
      <c r="C307" s="448"/>
      <c r="D307" s="448"/>
      <c r="E307" s="449"/>
      <c r="F307" s="449"/>
    </row>
    <row r="308" spans="1:6" ht="15.75">
      <c r="A308" s="449"/>
      <c r="B308" s="449"/>
      <c r="C308" s="448"/>
      <c r="D308" s="448"/>
      <c r="E308" s="449"/>
      <c r="F308" s="449"/>
    </row>
    <row r="309" spans="1:6" ht="15.75">
      <c r="A309" s="449"/>
      <c r="B309" s="449"/>
      <c r="C309" s="448"/>
      <c r="D309" s="448"/>
      <c r="E309" s="449"/>
      <c r="F309" s="449"/>
    </row>
    <row r="310" spans="1:6" ht="15.75">
      <c r="A310" s="449"/>
      <c r="B310" s="449"/>
      <c r="C310" s="448"/>
      <c r="D310" s="448"/>
      <c r="E310" s="449"/>
      <c r="F310" s="449"/>
    </row>
    <row r="311" spans="1:6" ht="15.75">
      <c r="A311" s="449"/>
      <c r="B311" s="449"/>
      <c r="C311" s="448"/>
      <c r="D311" s="448"/>
      <c r="E311" s="449"/>
      <c r="F311" s="449"/>
    </row>
    <row r="312" spans="1:6" ht="15.75">
      <c r="A312" s="449"/>
      <c r="B312" s="449"/>
      <c r="C312" s="448"/>
      <c r="D312" s="448"/>
      <c r="E312" s="449"/>
      <c r="F312" s="449"/>
    </row>
    <row r="313" spans="1:6" ht="15.75">
      <c r="A313" s="449"/>
      <c r="B313" s="449"/>
      <c r="C313" s="448"/>
      <c r="D313" s="448"/>
      <c r="E313" s="449"/>
      <c r="F313" s="449"/>
    </row>
    <row r="314" spans="1:6" ht="15.75">
      <c r="A314" s="449"/>
      <c r="B314" s="449"/>
      <c r="C314" s="448"/>
      <c r="D314" s="448"/>
      <c r="E314" s="449"/>
      <c r="F314" s="449"/>
    </row>
    <row r="315" spans="1:6" ht="15.75">
      <c r="A315" s="449"/>
      <c r="B315" s="449"/>
      <c r="C315" s="448"/>
      <c r="D315" s="448"/>
      <c r="E315" s="449"/>
      <c r="F315" s="449"/>
    </row>
    <row r="316" spans="1:6" ht="15.75">
      <c r="A316" s="449"/>
      <c r="B316" s="449"/>
      <c r="C316" s="448"/>
      <c r="D316" s="448"/>
      <c r="E316" s="449"/>
      <c r="F316" s="449"/>
    </row>
    <row r="317" spans="1:6" ht="15.75">
      <c r="A317" s="449"/>
      <c r="B317" s="449"/>
      <c r="C317" s="448"/>
      <c r="D317" s="448"/>
      <c r="E317" s="449"/>
      <c r="F317" s="449"/>
    </row>
    <row r="318" spans="1:6" ht="15.75">
      <c r="A318" s="449"/>
      <c r="B318" s="449"/>
      <c r="C318" s="448"/>
      <c r="D318" s="448"/>
      <c r="E318" s="449"/>
      <c r="F318" s="449"/>
    </row>
    <row r="319" spans="1:6" ht="15.75">
      <c r="A319" s="449"/>
      <c r="B319" s="449"/>
      <c r="C319" s="448"/>
      <c r="D319" s="448"/>
      <c r="E319" s="449"/>
      <c r="F319" s="449"/>
    </row>
    <row r="320" spans="1:6" ht="15.75">
      <c r="A320" s="449"/>
      <c r="B320" s="449"/>
      <c r="C320" s="448"/>
      <c r="D320" s="448"/>
      <c r="E320" s="449"/>
      <c r="F320" s="449"/>
    </row>
    <row r="321" spans="1:6" ht="15.75">
      <c r="A321" s="449"/>
      <c r="B321" s="449"/>
      <c r="C321" s="448"/>
      <c r="D321" s="448"/>
      <c r="E321" s="449"/>
      <c r="F321" s="449"/>
    </row>
    <row r="322" spans="1:6" ht="15.75">
      <c r="A322" s="449"/>
      <c r="B322" s="449"/>
      <c r="C322" s="448"/>
      <c r="D322" s="448"/>
      <c r="E322" s="449"/>
      <c r="F322" s="449"/>
    </row>
    <row r="323" spans="1:6" ht="15.75">
      <c r="A323" s="449"/>
      <c r="B323" s="449"/>
      <c r="C323" s="448"/>
      <c r="D323" s="448"/>
      <c r="E323" s="449"/>
      <c r="F323" s="449"/>
    </row>
    <row r="324" spans="1:6" ht="15.75">
      <c r="A324" s="449"/>
      <c r="B324" s="449"/>
      <c r="C324" s="448"/>
      <c r="D324" s="448"/>
      <c r="E324" s="449"/>
      <c r="F324" s="449"/>
    </row>
    <row r="325" spans="1:6" ht="15.75">
      <c r="A325" s="449"/>
      <c r="B325" s="449"/>
      <c r="C325" s="448"/>
      <c r="D325" s="448"/>
      <c r="E325" s="449"/>
      <c r="F325" s="449"/>
    </row>
    <row r="326" spans="1:6" ht="15.75">
      <c r="A326" s="449"/>
      <c r="B326" s="449"/>
      <c r="C326" s="448"/>
      <c r="D326" s="448"/>
      <c r="E326" s="449"/>
      <c r="F326" s="449"/>
    </row>
    <row r="327" spans="1:6" ht="15.75">
      <c r="A327" s="449"/>
      <c r="B327" s="449"/>
      <c r="C327" s="448"/>
      <c r="D327" s="448"/>
      <c r="E327" s="449"/>
      <c r="F327" s="449"/>
    </row>
    <row r="328" spans="1:6" ht="15.75">
      <c r="A328" s="449"/>
      <c r="B328" s="449"/>
      <c r="C328" s="448"/>
      <c r="D328" s="448"/>
      <c r="E328" s="449"/>
      <c r="F328" s="449"/>
    </row>
    <row r="329" spans="1:6" ht="15.75">
      <c r="A329" s="449"/>
      <c r="B329" s="449"/>
      <c r="C329" s="448"/>
      <c r="D329" s="448"/>
      <c r="E329" s="449"/>
      <c r="F329" s="449"/>
    </row>
    <row r="330" spans="1:6" ht="15.75">
      <c r="A330" s="449"/>
      <c r="B330" s="449"/>
      <c r="C330" s="448"/>
      <c r="D330" s="448"/>
      <c r="E330" s="449"/>
      <c r="F330" s="449"/>
    </row>
    <row r="331" spans="1:6" ht="15.75">
      <c r="A331" s="449"/>
      <c r="B331" s="449"/>
      <c r="C331" s="448"/>
      <c r="D331" s="448"/>
      <c r="E331" s="449"/>
      <c r="F331" s="449"/>
    </row>
    <row r="332" spans="1:6" ht="15.75">
      <c r="A332" s="449"/>
      <c r="B332" s="449"/>
      <c r="C332" s="448"/>
      <c r="D332" s="448"/>
      <c r="E332" s="449"/>
      <c r="F332" s="449"/>
    </row>
    <row r="333" spans="1:6" ht="15.75">
      <c r="A333" s="449"/>
      <c r="B333" s="449"/>
      <c r="C333" s="448"/>
      <c r="D333" s="448"/>
      <c r="E333" s="449"/>
      <c r="F333" s="449"/>
    </row>
    <row r="334" spans="1:6" ht="15.75">
      <c r="A334" s="449"/>
      <c r="B334" s="449"/>
      <c r="C334" s="448"/>
      <c r="D334" s="448"/>
      <c r="E334" s="449"/>
      <c r="F334" s="449"/>
    </row>
    <row r="335" spans="1:6" ht="15.75">
      <c r="A335" s="449"/>
      <c r="B335" s="449"/>
      <c r="C335" s="448"/>
      <c r="D335" s="448"/>
      <c r="E335" s="449"/>
      <c r="F335" s="449"/>
    </row>
    <row r="336" spans="1:6" ht="15.75">
      <c r="A336" s="449"/>
      <c r="B336" s="449"/>
      <c r="C336" s="448"/>
      <c r="D336" s="448"/>
      <c r="E336" s="449"/>
      <c r="F336" s="449"/>
    </row>
    <row r="337" spans="1:6" ht="15.75">
      <c r="A337" s="449"/>
      <c r="B337" s="449"/>
      <c r="C337" s="448"/>
      <c r="D337" s="448"/>
      <c r="E337" s="449"/>
      <c r="F337" s="449"/>
    </row>
    <row r="338" spans="1:6" ht="15.75">
      <c r="A338" s="449"/>
      <c r="B338" s="449"/>
      <c r="C338" s="448"/>
      <c r="D338" s="448"/>
      <c r="E338" s="449"/>
      <c r="F338" s="449"/>
    </row>
    <row r="339" spans="1:6" ht="15.75">
      <c r="A339" s="449"/>
      <c r="B339" s="449"/>
      <c r="C339" s="448"/>
      <c r="D339" s="448"/>
      <c r="E339" s="449"/>
      <c r="F339" s="449"/>
    </row>
    <row r="340" spans="1:6" ht="15.75">
      <c r="A340" s="449"/>
      <c r="B340" s="449"/>
      <c r="C340" s="448"/>
      <c r="D340" s="448"/>
      <c r="E340" s="449"/>
      <c r="F340" s="449"/>
    </row>
    <row r="341" spans="1:6" ht="15.75">
      <c r="A341" s="449"/>
      <c r="B341" s="449"/>
      <c r="C341" s="448"/>
      <c r="D341" s="448"/>
      <c r="E341" s="449"/>
      <c r="F341" s="449"/>
    </row>
    <row r="342" spans="1:6" ht="15.75">
      <c r="A342" s="449"/>
      <c r="B342" s="449"/>
      <c r="C342" s="448"/>
      <c r="D342" s="448"/>
      <c r="E342" s="449"/>
      <c r="F342" s="449"/>
    </row>
    <row r="343" spans="1:6" ht="15.75">
      <c r="A343" s="449"/>
      <c r="B343" s="449"/>
      <c r="C343" s="448"/>
      <c r="D343" s="448"/>
      <c r="E343" s="449"/>
      <c r="F343" s="449"/>
    </row>
    <row r="344" spans="1:6" ht="15.75">
      <c r="A344" s="449"/>
      <c r="B344" s="449"/>
      <c r="C344" s="448"/>
      <c r="D344" s="448"/>
      <c r="E344" s="449"/>
      <c r="F344" s="449"/>
    </row>
    <row r="345" spans="1:6" ht="15.75">
      <c r="A345" s="449"/>
      <c r="B345" s="449"/>
      <c r="C345" s="448"/>
      <c r="D345" s="448"/>
      <c r="E345" s="449"/>
      <c r="F345" s="449"/>
    </row>
    <row r="346" spans="1:6" ht="15.75">
      <c r="A346" s="449"/>
      <c r="B346" s="449"/>
      <c r="C346" s="448"/>
      <c r="D346" s="448"/>
      <c r="E346" s="449"/>
      <c r="F346" s="449"/>
    </row>
    <row r="347" spans="1:6" ht="15.75">
      <c r="A347" s="449"/>
      <c r="B347" s="449"/>
      <c r="C347" s="448"/>
      <c r="D347" s="448"/>
      <c r="E347" s="449"/>
      <c r="F347" s="449"/>
    </row>
    <row r="348" spans="1:6" ht="15.75">
      <c r="A348" s="449"/>
      <c r="B348" s="449"/>
      <c r="C348" s="448"/>
      <c r="D348" s="448"/>
      <c r="E348" s="449"/>
      <c r="F348" s="449"/>
    </row>
    <row r="349" spans="1:6" ht="15.75">
      <c r="A349" s="449"/>
      <c r="B349" s="449"/>
      <c r="C349" s="448"/>
      <c r="D349" s="448"/>
      <c r="E349" s="449"/>
      <c r="F349" s="449"/>
    </row>
    <row r="350" spans="1:6" ht="15.75">
      <c r="A350" s="449"/>
      <c r="B350" s="449"/>
      <c r="C350" s="448"/>
      <c r="D350" s="448"/>
      <c r="E350" s="449"/>
      <c r="F350" s="449"/>
    </row>
    <row r="351" spans="1:6" ht="15.75">
      <c r="A351" s="449"/>
      <c r="B351" s="449"/>
      <c r="C351" s="448"/>
      <c r="D351" s="448"/>
      <c r="E351" s="449"/>
      <c r="F351" s="449"/>
    </row>
    <row r="352" spans="1:6" ht="15.75">
      <c r="A352" s="449"/>
      <c r="B352" s="449"/>
      <c r="C352" s="448"/>
      <c r="D352" s="448"/>
      <c r="E352" s="449"/>
      <c r="F352" s="449"/>
    </row>
    <row r="353" spans="1:6" ht="15.75">
      <c r="A353" s="449"/>
      <c r="B353" s="449"/>
      <c r="C353" s="448"/>
      <c r="D353" s="448"/>
      <c r="E353" s="449"/>
      <c r="F353" s="449"/>
    </row>
    <row r="354" spans="1:6" ht="15.75">
      <c r="A354" s="449"/>
      <c r="B354" s="449"/>
      <c r="C354" s="448"/>
      <c r="D354" s="448"/>
      <c r="E354" s="449"/>
      <c r="F354" s="449"/>
    </row>
    <row r="355" spans="1:6" ht="15.75">
      <c r="A355" s="449"/>
      <c r="B355" s="449"/>
      <c r="C355" s="448"/>
      <c r="D355" s="448"/>
      <c r="E355" s="449"/>
      <c r="F355" s="449"/>
    </row>
    <row r="356" spans="1:6" ht="15.75">
      <c r="A356" s="449"/>
      <c r="B356" s="449"/>
      <c r="C356" s="448"/>
      <c r="D356" s="448"/>
      <c r="E356" s="449"/>
      <c r="F356" s="449"/>
    </row>
    <row r="357" spans="1:6" ht="15.75">
      <c r="A357" s="449"/>
      <c r="B357" s="449"/>
      <c r="C357" s="448"/>
      <c r="D357" s="448"/>
      <c r="E357" s="449"/>
      <c r="F357" s="449"/>
    </row>
    <row r="358" spans="1:6" ht="15.75">
      <c r="A358" s="449"/>
      <c r="B358" s="449"/>
      <c r="C358" s="448"/>
      <c r="D358" s="448"/>
      <c r="E358" s="449"/>
      <c r="F358" s="449"/>
    </row>
    <row r="359" spans="1:6" ht="15.75">
      <c r="A359" s="449"/>
      <c r="B359" s="449"/>
      <c r="C359" s="448"/>
      <c r="D359" s="448"/>
      <c r="E359" s="449"/>
      <c r="F359" s="449"/>
    </row>
    <row r="360" spans="1:6" ht="15.75">
      <c r="A360" s="449"/>
      <c r="B360" s="449"/>
      <c r="C360" s="448"/>
      <c r="D360" s="448"/>
      <c r="E360" s="449"/>
      <c r="F360" s="449"/>
    </row>
    <row r="361" spans="1:6" ht="15.75">
      <c r="A361" s="449"/>
      <c r="B361" s="449"/>
      <c r="C361" s="448"/>
      <c r="D361" s="448"/>
      <c r="E361" s="449"/>
      <c r="F361" s="449"/>
    </row>
    <row r="362" spans="1:6" ht="15.75">
      <c r="A362" s="449"/>
      <c r="B362" s="449"/>
      <c r="C362" s="448"/>
      <c r="D362" s="448"/>
      <c r="E362" s="449"/>
      <c r="F362" s="449"/>
    </row>
    <row r="363" spans="1:6" ht="15.75">
      <c r="A363" s="449"/>
      <c r="B363" s="449"/>
      <c r="C363" s="448"/>
      <c r="D363" s="448"/>
      <c r="E363" s="449"/>
      <c r="F363" s="449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9">
      <selection activeCell="A66" sqref="A66"/>
    </sheetView>
  </sheetViews>
  <sheetFormatPr defaultColWidth="9.28125" defaultRowHeight="15"/>
  <cols>
    <col min="1" max="1" width="69.8515625" style="372" customWidth="1"/>
    <col min="2" max="2" width="11.8515625" style="372" bestFit="1" customWidth="1"/>
    <col min="3" max="4" width="22.7109375" style="373" customWidth="1"/>
    <col min="5" max="5" width="10.140625" style="372" customWidth="1"/>
    <col min="6" max="6" width="12.00390625" style="372" customWidth="1"/>
    <col min="7" max="7" width="12.140625" style="372" bestFit="1" customWidth="1"/>
    <col min="8" max="16384" width="9.28125" style="372" customWidth="1"/>
  </cols>
  <sheetData>
    <row r="1" spans="1:8" ht="15.75">
      <c r="A1" s="105" t="s">
        <v>417</v>
      </c>
      <c r="B1" s="374"/>
      <c r="C1" s="375"/>
      <c r="D1" s="110"/>
      <c r="E1" s="109"/>
      <c r="F1" s="109"/>
      <c r="G1" s="110"/>
      <c r="H1" s="376"/>
    </row>
    <row r="2" spans="1:8" ht="15.75">
      <c r="A2" s="232" t="str">
        <f>CONCATENATE("(",LOWER(reportConsolidation),")")</f>
        <v>(на консолидирана основа)</v>
      </c>
      <c r="B2" s="374"/>
      <c r="C2" s="375"/>
      <c r="D2" s="110"/>
      <c r="E2" s="109"/>
      <c r="F2" s="109"/>
      <c r="G2" s="377"/>
      <c r="H2" s="376"/>
    </row>
    <row r="3" spans="1:8" ht="15.75">
      <c r="A3" s="378"/>
      <c r="B3" s="374"/>
      <c r="C3" s="375"/>
      <c r="D3" s="109"/>
      <c r="E3" s="109"/>
      <c r="F3" s="114"/>
      <c r="G3" s="114"/>
      <c r="H3" s="114"/>
    </row>
    <row r="4" spans="1:5" ht="15.75">
      <c r="A4" s="51" t="str">
        <f>CONCATENATE("на ",UPPER(pdeName))</f>
        <v>на КОРПОРАЦИЯ ЗА ТЕХНОЛОГИИ И ИНОВАЦИИ АД</v>
      </c>
      <c r="B4" s="379"/>
      <c r="C4" s="55"/>
      <c r="D4" s="380"/>
      <c r="E4" s="114"/>
    </row>
    <row r="5" spans="1:5" ht="15.75">
      <c r="A5" s="51" t="str">
        <f>CONCATENATE("ЕИК по БУЛСТАТ: ",pdeBulstat)</f>
        <v>ЕИК по БУЛСТАТ: 115086942</v>
      </c>
      <c r="B5" s="381"/>
      <c r="C5" s="113"/>
      <c r="D5" s="90"/>
      <c r="E5" s="376"/>
    </row>
    <row r="6" spans="1:5" ht="15.75">
      <c r="A6" s="51" t="str">
        <f>CONCATENATE("към ",TEXT(endDate,"dd.mm.yyyy")," г.")</f>
        <v>към 30.06.2017 г.</v>
      </c>
      <c r="B6" s="379"/>
      <c r="C6" s="113"/>
      <c r="D6" s="115"/>
      <c r="E6" s="376"/>
    </row>
    <row r="7" spans="1:7" ht="15.75">
      <c r="A7" s="382"/>
      <c r="B7" s="114"/>
      <c r="C7" s="382"/>
      <c r="D7" s="92" t="s">
        <v>38</v>
      </c>
      <c r="E7" s="383"/>
      <c r="F7" s="376"/>
      <c r="G7" s="376"/>
    </row>
    <row r="8" spans="1:6" ht="33.75" customHeight="1">
      <c r="A8" s="384" t="s">
        <v>418</v>
      </c>
      <c r="B8" s="385" t="s">
        <v>40</v>
      </c>
      <c r="C8" s="386" t="s">
        <v>41</v>
      </c>
      <c r="D8" s="387" t="s">
        <v>45</v>
      </c>
      <c r="E8" s="388"/>
      <c r="F8" s="388"/>
    </row>
    <row r="9" spans="1:6" ht="15.75">
      <c r="A9" s="389" t="s">
        <v>46</v>
      </c>
      <c r="B9" s="390" t="s">
        <v>47</v>
      </c>
      <c r="C9" s="391">
        <v>1</v>
      </c>
      <c r="D9" s="392">
        <v>2</v>
      </c>
      <c r="E9" s="388"/>
      <c r="F9" s="388"/>
    </row>
    <row r="10" spans="1:6" ht="15.75">
      <c r="A10" s="393" t="s">
        <v>419</v>
      </c>
      <c r="B10" s="394"/>
      <c r="C10" s="395"/>
      <c r="D10" s="396"/>
      <c r="E10" s="397"/>
      <c r="F10" s="397"/>
    </row>
    <row r="11" spans="1:6" ht="15.75">
      <c r="A11" s="398" t="s">
        <v>420</v>
      </c>
      <c r="B11" s="399" t="s">
        <v>421</v>
      </c>
      <c r="C11" s="182">
        <v>381</v>
      </c>
      <c r="D11" s="183">
        <v>524</v>
      </c>
      <c r="E11" s="397"/>
      <c r="F11" s="397"/>
    </row>
    <row r="12" spans="1:13" ht="15.75">
      <c r="A12" s="398" t="s">
        <v>422</v>
      </c>
      <c r="B12" s="399" t="s">
        <v>423</v>
      </c>
      <c r="C12" s="182">
        <v>-311</v>
      </c>
      <c r="D12" s="183">
        <v>-574</v>
      </c>
      <c r="E12" s="400"/>
      <c r="F12" s="400"/>
      <c r="G12" s="401"/>
      <c r="H12" s="401"/>
      <c r="I12" s="401"/>
      <c r="J12" s="401"/>
      <c r="K12" s="401"/>
      <c r="L12" s="401"/>
      <c r="M12" s="401"/>
    </row>
    <row r="13" spans="1:13" ht="31.5">
      <c r="A13" s="398" t="s">
        <v>424</v>
      </c>
      <c r="B13" s="399" t="s">
        <v>425</v>
      </c>
      <c r="C13" s="182"/>
      <c r="D13" s="183"/>
      <c r="E13" s="400"/>
      <c r="F13" s="400"/>
      <c r="G13" s="401"/>
      <c r="H13" s="401"/>
      <c r="I13" s="401"/>
      <c r="J13" s="401"/>
      <c r="K13" s="401"/>
      <c r="L13" s="401"/>
      <c r="M13" s="401"/>
    </row>
    <row r="14" spans="1:13" ht="15.75">
      <c r="A14" s="398" t="s">
        <v>426</v>
      </c>
      <c r="B14" s="399" t="s">
        <v>427</v>
      </c>
      <c r="C14" s="182">
        <v>-152</v>
      </c>
      <c r="D14" s="183">
        <v>-190</v>
      </c>
      <c r="E14" s="400"/>
      <c r="F14" s="400"/>
      <c r="G14" s="401"/>
      <c r="H14" s="401"/>
      <c r="I14" s="401"/>
      <c r="J14" s="401"/>
      <c r="K14" s="401"/>
      <c r="L14" s="401"/>
      <c r="M14" s="401"/>
    </row>
    <row r="15" spans="1:13" ht="14.25" customHeight="1">
      <c r="A15" s="398" t="s">
        <v>428</v>
      </c>
      <c r="B15" s="399" t="s">
        <v>429</v>
      </c>
      <c r="C15" s="182">
        <v>-20</v>
      </c>
      <c r="D15" s="183">
        <v>-224</v>
      </c>
      <c r="E15" s="400"/>
      <c r="F15" s="400"/>
      <c r="G15" s="401"/>
      <c r="H15" s="401"/>
      <c r="I15" s="401"/>
      <c r="J15" s="401"/>
      <c r="K15" s="401"/>
      <c r="L15" s="401"/>
      <c r="M15" s="401"/>
    </row>
    <row r="16" spans="1:13" ht="15.75">
      <c r="A16" s="402" t="s">
        <v>430</v>
      </c>
      <c r="B16" s="399" t="s">
        <v>431</v>
      </c>
      <c r="C16" s="182"/>
      <c r="D16" s="183"/>
      <c r="E16" s="400"/>
      <c r="F16" s="400"/>
      <c r="G16" s="401"/>
      <c r="H16" s="401"/>
      <c r="I16" s="401"/>
      <c r="J16" s="401"/>
      <c r="K16" s="401"/>
      <c r="L16" s="401"/>
      <c r="M16" s="401"/>
    </row>
    <row r="17" spans="1:13" ht="15.75">
      <c r="A17" s="398" t="s">
        <v>432</v>
      </c>
      <c r="B17" s="399" t="s">
        <v>433</v>
      </c>
      <c r="C17" s="182"/>
      <c r="D17" s="183"/>
      <c r="E17" s="400"/>
      <c r="F17" s="400"/>
      <c r="G17" s="401"/>
      <c r="H17" s="401"/>
      <c r="I17" s="401"/>
      <c r="J17" s="401"/>
      <c r="K17" s="401"/>
      <c r="L17" s="401"/>
      <c r="M17" s="401"/>
    </row>
    <row r="18" spans="1:13" ht="31.5">
      <c r="A18" s="398" t="s">
        <v>434</v>
      </c>
      <c r="B18" s="399" t="s">
        <v>435</v>
      </c>
      <c r="C18" s="182">
        <v>-3</v>
      </c>
      <c r="D18" s="183"/>
      <c r="E18" s="400"/>
      <c r="F18" s="400"/>
      <c r="G18" s="401"/>
      <c r="H18" s="401"/>
      <c r="I18" s="401"/>
      <c r="J18" s="401"/>
      <c r="K18" s="401"/>
      <c r="L18" s="401"/>
      <c r="M18" s="401"/>
    </row>
    <row r="19" spans="1:13" ht="15.75">
      <c r="A19" s="402" t="s">
        <v>436</v>
      </c>
      <c r="B19" s="403" t="s">
        <v>437</v>
      </c>
      <c r="C19" s="182">
        <v>4</v>
      </c>
      <c r="D19" s="183">
        <v>-1</v>
      </c>
      <c r="E19" s="400"/>
      <c r="F19" s="400"/>
      <c r="G19" s="401"/>
      <c r="H19" s="401"/>
      <c r="I19" s="401"/>
      <c r="J19" s="401"/>
      <c r="K19" s="401"/>
      <c r="L19" s="401"/>
      <c r="M19" s="401"/>
    </row>
    <row r="20" spans="1:13" ht="15.75">
      <c r="A20" s="398" t="s">
        <v>438</v>
      </c>
      <c r="B20" s="399" t="s">
        <v>439</v>
      </c>
      <c r="C20" s="182">
        <v>-16</v>
      </c>
      <c r="D20" s="183">
        <v>-337</v>
      </c>
      <c r="E20" s="400"/>
      <c r="F20" s="400"/>
      <c r="G20" s="401"/>
      <c r="H20" s="401"/>
      <c r="I20" s="401"/>
      <c r="J20" s="401"/>
      <c r="K20" s="401"/>
      <c r="L20" s="401"/>
      <c r="M20" s="401"/>
    </row>
    <row r="21" spans="1:13" ht="15.75">
      <c r="A21" s="404" t="s">
        <v>440</v>
      </c>
      <c r="B21" s="405" t="s">
        <v>441</v>
      </c>
      <c r="C21" s="406">
        <f>SUM(C11:C20)</f>
        <v>-117</v>
      </c>
      <c r="D21" s="407">
        <f>SUM(D11:D20)</f>
        <v>-802</v>
      </c>
      <c r="E21" s="400"/>
      <c r="F21" s="400"/>
      <c r="G21" s="401"/>
      <c r="H21" s="401"/>
      <c r="I21" s="401"/>
      <c r="J21" s="401"/>
      <c r="K21" s="401"/>
      <c r="L21" s="401"/>
      <c r="M21" s="401"/>
    </row>
    <row r="22" spans="1:13" ht="15.75">
      <c r="A22" s="393" t="s">
        <v>442</v>
      </c>
      <c r="B22" s="408"/>
      <c r="C22" s="395"/>
      <c r="D22" s="396"/>
      <c r="E22" s="400"/>
      <c r="F22" s="400"/>
      <c r="G22" s="401"/>
      <c r="H22" s="401"/>
      <c r="I22" s="401"/>
      <c r="J22" s="401"/>
      <c r="K22" s="401"/>
      <c r="L22" s="401"/>
      <c r="M22" s="401"/>
    </row>
    <row r="23" spans="1:13" ht="15.75">
      <c r="A23" s="398" t="s">
        <v>443</v>
      </c>
      <c r="B23" s="399" t="s">
        <v>444</v>
      </c>
      <c r="C23" s="182"/>
      <c r="D23" s="183"/>
      <c r="E23" s="400"/>
      <c r="F23" s="400"/>
      <c r="G23" s="401"/>
      <c r="H23" s="401"/>
      <c r="I23" s="401"/>
      <c r="J23" s="401"/>
      <c r="K23" s="401"/>
      <c r="L23" s="401"/>
      <c r="M23" s="401"/>
    </row>
    <row r="24" spans="1:13" ht="15.75">
      <c r="A24" s="398" t="s">
        <v>445</v>
      </c>
      <c r="B24" s="399" t="s">
        <v>446</v>
      </c>
      <c r="C24" s="182">
        <v>67</v>
      </c>
      <c r="D24" s="183">
        <v>1443</v>
      </c>
      <c r="E24" s="400"/>
      <c r="F24" s="400"/>
      <c r="G24" s="401"/>
      <c r="H24" s="401"/>
      <c r="I24" s="401"/>
      <c r="J24" s="401"/>
      <c r="K24" s="401"/>
      <c r="L24" s="401"/>
      <c r="M24" s="401"/>
    </row>
    <row r="25" spans="1:13" ht="15.75">
      <c r="A25" s="398" t="s">
        <v>447</v>
      </c>
      <c r="B25" s="399" t="s">
        <v>448</v>
      </c>
      <c r="C25" s="182"/>
      <c r="D25" s="183">
        <v>-20</v>
      </c>
      <c r="E25" s="400"/>
      <c r="F25" s="400"/>
      <c r="G25" s="401"/>
      <c r="H25" s="401"/>
      <c r="I25" s="401"/>
      <c r="J25" s="401"/>
      <c r="K25" s="401"/>
      <c r="L25" s="401"/>
      <c r="M25" s="401"/>
    </row>
    <row r="26" spans="1:13" ht="13.5" customHeight="1">
      <c r="A26" s="398" t="s">
        <v>449</v>
      </c>
      <c r="B26" s="399" t="s">
        <v>450</v>
      </c>
      <c r="C26" s="182"/>
      <c r="D26" s="183"/>
      <c r="E26" s="400"/>
      <c r="F26" s="400"/>
      <c r="G26" s="401"/>
      <c r="H26" s="401"/>
      <c r="I26" s="401"/>
      <c r="J26" s="401"/>
      <c r="K26" s="401"/>
      <c r="L26" s="401"/>
      <c r="M26" s="401"/>
    </row>
    <row r="27" spans="1:13" ht="15.75">
      <c r="A27" s="398" t="s">
        <v>451</v>
      </c>
      <c r="B27" s="399" t="s">
        <v>452</v>
      </c>
      <c r="C27" s="182"/>
      <c r="D27" s="183"/>
      <c r="E27" s="400"/>
      <c r="F27" s="400"/>
      <c r="G27" s="401"/>
      <c r="H27" s="401"/>
      <c r="I27" s="401"/>
      <c r="J27" s="401"/>
      <c r="K27" s="401"/>
      <c r="L27" s="401"/>
      <c r="M27" s="401"/>
    </row>
    <row r="28" spans="1:13" ht="15.75">
      <c r="A28" s="398" t="s">
        <v>453</v>
      </c>
      <c r="B28" s="399" t="s">
        <v>454</v>
      </c>
      <c r="C28" s="182"/>
      <c r="D28" s="183">
        <v>-5</v>
      </c>
      <c r="E28" s="400"/>
      <c r="F28" s="400"/>
      <c r="G28" s="401"/>
      <c r="H28" s="401"/>
      <c r="I28" s="401"/>
      <c r="J28" s="401"/>
      <c r="K28" s="401"/>
      <c r="L28" s="401"/>
      <c r="M28" s="401"/>
    </row>
    <row r="29" spans="1:13" ht="15.75">
      <c r="A29" s="398" t="s">
        <v>455</v>
      </c>
      <c r="B29" s="399" t="s">
        <v>456</v>
      </c>
      <c r="C29" s="182"/>
      <c r="D29" s="183"/>
      <c r="E29" s="400"/>
      <c r="F29" s="400"/>
      <c r="G29" s="401"/>
      <c r="H29" s="401"/>
      <c r="I29" s="401"/>
      <c r="J29" s="401"/>
      <c r="K29" s="401"/>
      <c r="L29" s="401"/>
      <c r="M29" s="401"/>
    </row>
    <row r="30" spans="1:13" ht="15.75">
      <c r="A30" s="398" t="s">
        <v>457</v>
      </c>
      <c r="B30" s="399" t="s">
        <v>458</v>
      </c>
      <c r="C30" s="182"/>
      <c r="D30" s="183"/>
      <c r="E30" s="400"/>
      <c r="F30" s="400"/>
      <c r="G30" s="401"/>
      <c r="H30" s="401"/>
      <c r="I30" s="401"/>
      <c r="J30" s="401"/>
      <c r="K30" s="401"/>
      <c r="L30" s="401"/>
      <c r="M30" s="401"/>
    </row>
    <row r="31" spans="1:13" ht="15.75">
      <c r="A31" s="398" t="s">
        <v>436</v>
      </c>
      <c r="B31" s="399" t="s">
        <v>459</v>
      </c>
      <c r="C31" s="182"/>
      <c r="D31" s="183"/>
      <c r="E31" s="400"/>
      <c r="F31" s="400"/>
      <c r="G31" s="401"/>
      <c r="H31" s="401"/>
      <c r="I31" s="401"/>
      <c r="J31" s="401"/>
      <c r="K31" s="401"/>
      <c r="L31" s="401"/>
      <c r="M31" s="401"/>
    </row>
    <row r="32" spans="1:13" ht="15.75">
      <c r="A32" s="398" t="s">
        <v>460</v>
      </c>
      <c r="B32" s="399" t="s">
        <v>461</v>
      </c>
      <c r="C32" s="182"/>
      <c r="D32" s="183"/>
      <c r="E32" s="400"/>
      <c r="F32" s="400"/>
      <c r="G32" s="401"/>
      <c r="H32" s="401"/>
      <c r="I32" s="401"/>
      <c r="J32" s="401"/>
      <c r="K32" s="401"/>
      <c r="L32" s="401"/>
      <c r="M32" s="401"/>
    </row>
    <row r="33" spans="1:13" ht="15.75">
      <c r="A33" s="404" t="s">
        <v>462</v>
      </c>
      <c r="B33" s="405" t="s">
        <v>463</v>
      </c>
      <c r="C33" s="406">
        <f>SUM(C23:C32)</f>
        <v>67</v>
      </c>
      <c r="D33" s="407">
        <f>SUM(D23:D32)</f>
        <v>1418</v>
      </c>
      <c r="E33" s="400"/>
      <c r="F33" s="400"/>
      <c r="G33" s="401"/>
      <c r="H33" s="401"/>
      <c r="I33" s="401"/>
      <c r="J33" s="401"/>
      <c r="K33" s="401"/>
      <c r="L33" s="401"/>
      <c r="M33" s="401"/>
    </row>
    <row r="34" spans="1:6" ht="15.75">
      <c r="A34" s="409" t="s">
        <v>464</v>
      </c>
      <c r="B34" s="410"/>
      <c r="C34" s="411"/>
      <c r="D34" s="412"/>
      <c r="E34" s="397"/>
      <c r="F34" s="397"/>
    </row>
    <row r="35" spans="1:6" ht="15.75">
      <c r="A35" s="398" t="s">
        <v>465</v>
      </c>
      <c r="B35" s="399" t="s">
        <v>466</v>
      </c>
      <c r="C35" s="182"/>
      <c r="D35" s="183"/>
      <c r="E35" s="397"/>
      <c r="F35" s="397"/>
    </row>
    <row r="36" spans="1:6" ht="15.75">
      <c r="A36" s="402" t="s">
        <v>467</v>
      </c>
      <c r="B36" s="399" t="s">
        <v>468</v>
      </c>
      <c r="C36" s="182"/>
      <c r="D36" s="183"/>
      <c r="E36" s="397"/>
      <c r="F36" s="397"/>
    </row>
    <row r="37" spans="1:6" ht="15.75">
      <c r="A37" s="398" t="s">
        <v>469</v>
      </c>
      <c r="B37" s="399" t="s">
        <v>470</v>
      </c>
      <c r="C37" s="182"/>
      <c r="D37" s="183"/>
      <c r="E37" s="397"/>
      <c r="F37" s="397"/>
    </row>
    <row r="38" spans="1:6" ht="15.75">
      <c r="A38" s="398" t="s">
        <v>471</v>
      </c>
      <c r="B38" s="399" t="s">
        <v>472</v>
      </c>
      <c r="C38" s="182"/>
      <c r="D38" s="183"/>
      <c r="E38" s="397"/>
      <c r="F38" s="397"/>
    </row>
    <row r="39" spans="1:6" ht="15.75">
      <c r="A39" s="398" t="s">
        <v>473</v>
      </c>
      <c r="B39" s="399" t="s">
        <v>474</v>
      </c>
      <c r="C39" s="182"/>
      <c r="D39" s="183"/>
      <c r="E39" s="397"/>
      <c r="F39" s="397"/>
    </row>
    <row r="40" spans="1:6" ht="31.5">
      <c r="A40" s="398" t="s">
        <v>475</v>
      </c>
      <c r="B40" s="399" t="s">
        <v>476</v>
      </c>
      <c r="C40" s="182"/>
      <c r="D40" s="183"/>
      <c r="E40" s="397"/>
      <c r="F40" s="397"/>
    </row>
    <row r="41" spans="1:6" ht="15.75">
      <c r="A41" s="398" t="s">
        <v>477</v>
      </c>
      <c r="B41" s="399" t="s">
        <v>478</v>
      </c>
      <c r="C41" s="182"/>
      <c r="D41" s="183"/>
      <c r="E41" s="397"/>
      <c r="F41" s="397"/>
    </row>
    <row r="42" spans="1:8" ht="15.75">
      <c r="A42" s="398" t="s">
        <v>479</v>
      </c>
      <c r="B42" s="399" t="s">
        <v>480</v>
      </c>
      <c r="C42" s="182"/>
      <c r="D42" s="183">
        <v>-2</v>
      </c>
      <c r="E42" s="397"/>
      <c r="F42" s="397"/>
      <c r="G42" s="401"/>
      <c r="H42" s="401"/>
    </row>
    <row r="43" spans="1:8" ht="15.75">
      <c r="A43" s="413" t="s">
        <v>481</v>
      </c>
      <c r="B43" s="414" t="s">
        <v>482</v>
      </c>
      <c r="C43" s="415">
        <f>SUM(C35:C42)</f>
        <v>0</v>
      </c>
      <c r="D43" s="416">
        <f>SUM(D35:D42)</f>
        <v>-2</v>
      </c>
      <c r="E43" s="397"/>
      <c r="F43" s="397"/>
      <c r="G43" s="401"/>
      <c r="H43" s="401"/>
    </row>
    <row r="44" spans="1:8" ht="15.75">
      <c r="A44" s="417" t="s">
        <v>483</v>
      </c>
      <c r="B44" s="418" t="s">
        <v>484</v>
      </c>
      <c r="C44" s="419">
        <f>C43+C33+C21</f>
        <v>-50</v>
      </c>
      <c r="D44" s="420">
        <f>D43+D33+D21</f>
        <v>614</v>
      </c>
      <c r="E44" s="397"/>
      <c r="F44" s="397"/>
      <c r="G44" s="401"/>
      <c r="H44" s="401"/>
    </row>
    <row r="45" spans="1:8" ht="15.75">
      <c r="A45" s="421" t="s">
        <v>485</v>
      </c>
      <c r="B45" s="422" t="s">
        <v>486</v>
      </c>
      <c r="C45" s="423">
        <v>98</v>
      </c>
      <c r="D45" s="424">
        <v>19</v>
      </c>
      <c r="E45" s="397"/>
      <c r="F45" s="397"/>
      <c r="G45" s="401"/>
      <c r="H45" s="401"/>
    </row>
    <row r="46" spans="1:8" ht="15.75">
      <c r="A46" s="425" t="s">
        <v>487</v>
      </c>
      <c r="B46" s="426" t="s">
        <v>488</v>
      </c>
      <c r="C46" s="427">
        <f>C45+C44</f>
        <v>48</v>
      </c>
      <c r="D46" s="428">
        <f>D45+D44</f>
        <v>633</v>
      </c>
      <c r="E46" s="397"/>
      <c r="F46" s="397"/>
      <c r="G46" s="401"/>
      <c r="H46" s="401"/>
    </row>
    <row r="47" spans="1:8" ht="15.75">
      <c r="A47" s="429" t="s">
        <v>489</v>
      </c>
      <c r="B47" s="430" t="s">
        <v>490</v>
      </c>
      <c r="C47" s="431">
        <v>48</v>
      </c>
      <c r="D47" s="432">
        <v>633</v>
      </c>
      <c r="E47" s="397"/>
      <c r="F47" s="397"/>
      <c r="G47" s="401"/>
      <c r="H47" s="401"/>
    </row>
    <row r="48" spans="1:8" ht="15.75">
      <c r="A48" s="433" t="s">
        <v>491</v>
      </c>
      <c r="B48" s="434" t="s">
        <v>492</v>
      </c>
      <c r="C48" s="221"/>
      <c r="D48" s="435"/>
      <c r="G48" s="401"/>
      <c r="H48" s="401"/>
    </row>
    <row r="49" spans="1:8" ht="15.75">
      <c r="A49" s="397"/>
      <c r="B49" s="436"/>
      <c r="C49" s="437"/>
      <c r="D49" s="437"/>
      <c r="G49" s="401"/>
      <c r="H49" s="401"/>
    </row>
    <row r="50" spans="1:8" ht="15.75">
      <c r="A50" s="438" t="s">
        <v>493</v>
      </c>
      <c r="G50" s="401"/>
      <c r="H50" s="401"/>
    </row>
    <row r="51" spans="1:8" ht="15.75">
      <c r="A51" s="673" t="s">
        <v>494</v>
      </c>
      <c r="B51" s="673"/>
      <c r="C51" s="673"/>
      <c r="D51" s="673"/>
      <c r="G51" s="401"/>
      <c r="H51" s="401"/>
    </row>
    <row r="52" spans="1:8" ht="15.75">
      <c r="A52" s="439"/>
      <c r="B52" s="439"/>
      <c r="C52" s="439"/>
      <c r="D52" s="439"/>
      <c r="G52" s="401"/>
      <c r="H52" s="401"/>
    </row>
    <row r="53" spans="1:8" ht="15.75">
      <c r="A53" s="439"/>
      <c r="B53" s="439"/>
      <c r="C53" s="439"/>
      <c r="D53" s="439"/>
      <c r="G53" s="401"/>
      <c r="H53" s="401"/>
    </row>
    <row r="54" spans="1:13" s="290" customFormat="1" ht="15.75">
      <c r="A54" s="87" t="s">
        <v>8</v>
      </c>
      <c r="B54" s="669">
        <f>pdeReportingDate</f>
        <v>42972</v>
      </c>
      <c r="C54" s="669"/>
      <c r="D54" s="669"/>
      <c r="E54" s="669"/>
      <c r="F54" s="440"/>
      <c r="G54" s="440"/>
      <c r="H54" s="440"/>
      <c r="M54" s="441"/>
    </row>
    <row r="55" spans="1:13" s="290" customFormat="1" ht="15.75">
      <c r="A55" s="87"/>
      <c r="B55" s="669"/>
      <c r="C55" s="669"/>
      <c r="D55" s="669"/>
      <c r="E55" s="669"/>
      <c r="F55" s="56"/>
      <c r="G55" s="56"/>
      <c r="H55" s="56"/>
      <c r="M55" s="441"/>
    </row>
    <row r="56" spans="1:8" s="290" customFormat="1" ht="15.75">
      <c r="A56" s="89" t="s">
        <v>305</v>
      </c>
      <c r="B56" s="670" t="str">
        <f>authorName</f>
        <v>Акаунт Финанс Консулт ООД - Мирослава Николова</v>
      </c>
      <c r="C56" s="670"/>
      <c r="D56" s="670"/>
      <c r="E56" s="670"/>
      <c r="F56" s="90"/>
      <c r="G56" s="90"/>
      <c r="H56" s="90"/>
    </row>
    <row r="57" spans="1:8" s="290" customFormat="1" ht="15.75">
      <c r="A57" s="89"/>
      <c r="B57" s="670"/>
      <c r="C57" s="670"/>
      <c r="D57" s="670"/>
      <c r="E57" s="670"/>
      <c r="F57" s="90"/>
      <c r="G57" s="90"/>
      <c r="H57" s="90"/>
    </row>
    <row r="58" spans="1:8" s="290" customFormat="1" ht="15.75">
      <c r="A58" s="89" t="s">
        <v>16</v>
      </c>
      <c r="B58" s="670"/>
      <c r="C58" s="670"/>
      <c r="D58" s="670"/>
      <c r="E58" s="670"/>
      <c r="F58" s="90"/>
      <c r="G58" s="90"/>
      <c r="H58" s="90"/>
    </row>
    <row r="59" spans="1:8" s="371" customFormat="1" ht="15.75">
      <c r="A59" s="91"/>
      <c r="B59" s="668" t="s">
        <v>976</v>
      </c>
      <c r="C59" s="668"/>
      <c r="D59" s="668"/>
      <c r="E59" s="668"/>
      <c r="F59" s="285"/>
      <c r="G59" s="286"/>
      <c r="H59" s="290"/>
    </row>
    <row r="60" spans="1:8" ht="15.75">
      <c r="A60" s="91"/>
      <c r="B60" s="668" t="s">
        <v>306</v>
      </c>
      <c r="C60" s="668"/>
      <c r="D60" s="668"/>
      <c r="E60" s="668"/>
      <c r="F60" s="285"/>
      <c r="G60" s="286"/>
      <c r="H60" s="290"/>
    </row>
    <row r="61" spans="1:8" ht="15.75">
      <c r="A61" s="91"/>
      <c r="B61" s="668" t="s">
        <v>307</v>
      </c>
      <c r="C61" s="668"/>
      <c r="D61" s="668"/>
      <c r="E61" s="668"/>
      <c r="F61" s="285"/>
      <c r="G61" s="286"/>
      <c r="H61" s="290"/>
    </row>
    <row r="62" spans="1:8" ht="15.75">
      <c r="A62" s="91"/>
      <c r="B62" s="668" t="s">
        <v>307</v>
      </c>
      <c r="C62" s="668"/>
      <c r="D62" s="668"/>
      <c r="E62" s="668"/>
      <c r="F62" s="285"/>
      <c r="G62" s="286"/>
      <c r="H62" s="290"/>
    </row>
    <row r="63" spans="1:8" ht="15.75">
      <c r="A63" s="91"/>
      <c r="B63" s="668"/>
      <c r="C63" s="668"/>
      <c r="D63" s="668"/>
      <c r="E63" s="668"/>
      <c r="F63" s="285"/>
      <c r="G63" s="286"/>
      <c r="H63" s="290"/>
    </row>
    <row r="64" spans="1:8" ht="15.75">
      <c r="A64" s="91"/>
      <c r="B64" s="668"/>
      <c r="C64" s="668"/>
      <c r="D64" s="668"/>
      <c r="E64" s="668"/>
      <c r="F64" s="285"/>
      <c r="G64" s="286"/>
      <c r="H64" s="290"/>
    </row>
    <row r="65" spans="1:8" ht="15.75">
      <c r="A65" s="91"/>
      <c r="B65" s="668"/>
      <c r="C65" s="668"/>
      <c r="D65" s="668"/>
      <c r="E65" s="668"/>
      <c r="F65" s="285"/>
      <c r="G65" s="286"/>
      <c r="H65" s="290"/>
    </row>
    <row r="66" spans="7:8" ht="15.75">
      <c r="G66" s="401"/>
      <c r="H66" s="401"/>
    </row>
    <row r="67" spans="7:8" ht="15.75">
      <c r="G67" s="401"/>
      <c r="H67" s="401"/>
    </row>
    <row r="68" spans="7:8" ht="15.75">
      <c r="G68" s="401"/>
      <c r="H68" s="401"/>
    </row>
    <row r="69" spans="7:8" ht="15.75">
      <c r="G69" s="401"/>
      <c r="H69" s="401"/>
    </row>
    <row r="70" spans="7:8" ht="15.75">
      <c r="G70" s="401"/>
      <c r="H70" s="401"/>
    </row>
    <row r="71" spans="7:8" ht="15.75">
      <c r="G71" s="401"/>
      <c r="H71" s="401"/>
    </row>
    <row r="72" spans="7:8" ht="15.75">
      <c r="G72" s="401"/>
      <c r="H72" s="401"/>
    </row>
    <row r="73" spans="7:8" ht="15.75">
      <c r="G73" s="401"/>
      <c r="H73" s="401"/>
    </row>
    <row r="74" spans="7:8" ht="15.75">
      <c r="G74" s="401"/>
      <c r="H74" s="401"/>
    </row>
    <row r="75" spans="7:8" ht="15.75">
      <c r="G75" s="401"/>
      <c r="H75" s="401"/>
    </row>
    <row r="76" spans="7:8" ht="15.75">
      <c r="G76" s="401"/>
      <c r="H76" s="401"/>
    </row>
    <row r="77" spans="7:8" ht="15.75">
      <c r="G77" s="401"/>
      <c r="H77" s="401"/>
    </row>
    <row r="78" spans="7:8" ht="15.75">
      <c r="G78" s="401"/>
      <c r="H78" s="401"/>
    </row>
    <row r="79" spans="7:8" ht="15.75">
      <c r="G79" s="401"/>
      <c r="H79" s="401"/>
    </row>
    <row r="80" spans="7:8" ht="15.75">
      <c r="G80" s="401"/>
      <c r="H80" s="401"/>
    </row>
    <row r="81" spans="7:8" ht="15.75">
      <c r="G81" s="401"/>
      <c r="H81" s="401"/>
    </row>
    <row r="82" spans="7:8" ht="15.75">
      <c r="G82" s="401"/>
      <c r="H82" s="401"/>
    </row>
    <row r="83" spans="7:8" ht="15.75">
      <c r="G83" s="401"/>
      <c r="H83" s="401"/>
    </row>
    <row r="84" spans="7:8" ht="15.75">
      <c r="G84" s="401"/>
      <c r="H84" s="401"/>
    </row>
    <row r="85" spans="7:8" ht="15.75">
      <c r="G85" s="401"/>
      <c r="H85" s="401"/>
    </row>
    <row r="86" spans="7:8" ht="15.75">
      <c r="G86" s="401"/>
      <c r="H86" s="401"/>
    </row>
    <row r="87" spans="7:8" ht="15.75">
      <c r="G87" s="401"/>
      <c r="H87" s="401"/>
    </row>
    <row r="88" spans="7:8" ht="15.75">
      <c r="G88" s="401"/>
      <c r="H88" s="401"/>
    </row>
    <row r="89" spans="7:8" ht="15.75">
      <c r="G89" s="401"/>
      <c r="H89" s="401"/>
    </row>
    <row r="90" spans="7:8" ht="15.75">
      <c r="G90" s="401"/>
      <c r="H90" s="401"/>
    </row>
    <row r="91" spans="7:8" ht="15.75">
      <c r="G91" s="401"/>
      <c r="H91" s="401"/>
    </row>
    <row r="92" spans="7:8" ht="15.75">
      <c r="G92" s="401"/>
      <c r="H92" s="401"/>
    </row>
    <row r="93" spans="7:8" ht="15.75">
      <c r="G93" s="401"/>
      <c r="H93" s="401"/>
    </row>
    <row r="94" spans="7:8" ht="15.75">
      <c r="G94" s="401"/>
      <c r="H94" s="401"/>
    </row>
    <row r="95" spans="7:8" ht="15.75">
      <c r="G95" s="401"/>
      <c r="H95" s="401"/>
    </row>
    <row r="96" spans="7:8" ht="15.75">
      <c r="G96" s="401"/>
      <c r="H96" s="401"/>
    </row>
    <row r="97" spans="7:8" ht="15.75">
      <c r="G97" s="401"/>
      <c r="H97" s="401"/>
    </row>
    <row r="98" spans="7:8" ht="15.75">
      <c r="G98" s="401"/>
      <c r="H98" s="401"/>
    </row>
    <row r="99" spans="7:8" ht="15.75">
      <c r="G99" s="401"/>
      <c r="H99" s="401"/>
    </row>
    <row r="100" spans="7:8" ht="15.75">
      <c r="G100" s="401"/>
      <c r="H100" s="401"/>
    </row>
    <row r="101" spans="7:8" ht="15.75">
      <c r="G101" s="401"/>
      <c r="H101" s="401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65:E65"/>
    <mergeCell ref="B59:E59"/>
    <mergeCell ref="B60:E60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1">
      <selection activeCell="B46" sqref="B46:E46"/>
    </sheetView>
  </sheetViews>
  <sheetFormatPr defaultColWidth="9.28125" defaultRowHeight="15"/>
  <cols>
    <col min="1" max="1" width="50.7109375" style="301" customWidth="1"/>
    <col min="2" max="2" width="10.7109375" style="302" customWidth="1"/>
    <col min="3" max="3" width="10.7109375" style="303" customWidth="1"/>
    <col min="4" max="4" width="12.7109375" style="303" customWidth="1"/>
    <col min="5" max="8" width="11.7109375" style="303" customWidth="1"/>
    <col min="9" max="10" width="10.7109375" style="303" customWidth="1"/>
    <col min="11" max="11" width="11.140625" style="303" customWidth="1"/>
    <col min="12" max="12" width="14.7109375" style="303" customWidth="1"/>
    <col min="13" max="13" width="16.8515625" style="303" customWidth="1"/>
    <col min="14" max="14" width="11.00390625" style="303" customWidth="1"/>
    <col min="15" max="16384" width="9.28125" style="303" customWidth="1"/>
  </cols>
  <sheetData>
    <row r="1" spans="1:9" ht="15.75">
      <c r="A1" s="48" t="s">
        <v>495</v>
      </c>
      <c r="B1" s="48"/>
      <c r="C1" s="304"/>
      <c r="D1" s="305"/>
      <c r="E1" s="48"/>
      <c r="F1" s="48"/>
      <c r="G1" s="306"/>
      <c r="H1" s="306"/>
      <c r="I1" s="347"/>
    </row>
    <row r="2" spans="1:9" ht="15.75">
      <c r="A2" s="307" t="str">
        <f>CONCATENATE("(",LOWER(reportConsolidation),")")</f>
        <v>(на консолидирана основа)</v>
      </c>
      <c r="B2" s="48"/>
      <c r="C2" s="304"/>
      <c r="D2" s="305"/>
      <c r="E2" s="48"/>
      <c r="F2" s="48"/>
      <c r="G2" s="308"/>
      <c r="H2" s="308"/>
      <c r="I2" s="348"/>
    </row>
    <row r="3" spans="1:9" ht="15.75">
      <c r="A3" s="234"/>
      <c r="B3" s="48"/>
      <c r="C3" s="304"/>
      <c r="D3" s="48"/>
      <c r="E3" s="48"/>
      <c r="F3" s="309"/>
      <c r="G3" s="108"/>
      <c r="H3" s="108"/>
      <c r="I3" s="347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04"/>
      <c r="D4" s="48"/>
      <c r="E4" s="48"/>
      <c r="F4" s="309"/>
      <c r="G4" s="310"/>
      <c r="H4" s="310"/>
      <c r="I4" s="347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11"/>
      <c r="C5" s="312"/>
      <c r="D5" s="312"/>
      <c r="E5" s="312"/>
      <c r="F5" s="312"/>
      <c r="G5" s="312"/>
      <c r="H5" s="312"/>
      <c r="I5" s="349"/>
      <c r="K5" s="113"/>
      <c r="L5" s="90"/>
    </row>
    <row r="6" spans="1:12" ht="15.75">
      <c r="A6" s="51" t="str">
        <f>CONCATENATE("към ",TEXT(endDate,"dd.mm.yyyy")," г.")</f>
        <v>към 30.06.2017 г.</v>
      </c>
      <c r="B6" s="108"/>
      <c r="C6" s="234"/>
      <c r="D6" s="234"/>
      <c r="E6" s="234"/>
      <c r="F6" s="306"/>
      <c r="G6" s="310"/>
      <c r="H6" s="310"/>
      <c r="I6" s="350"/>
      <c r="K6" s="113"/>
      <c r="L6" s="115"/>
    </row>
    <row r="7" spans="1:13" ht="15.75">
      <c r="A7" s="313"/>
      <c r="B7" s="114"/>
      <c r="C7" s="313"/>
      <c r="D7" s="313"/>
      <c r="E7" s="313"/>
      <c r="F7" s="314"/>
      <c r="G7" s="314"/>
      <c r="H7" s="314"/>
      <c r="M7" s="92" t="s">
        <v>496</v>
      </c>
    </row>
    <row r="8" spans="1:14" s="300" customFormat="1" ht="31.5">
      <c r="A8" s="678" t="s">
        <v>497</v>
      </c>
      <c r="B8" s="681" t="s">
        <v>498</v>
      </c>
      <c r="C8" s="676" t="s">
        <v>499</v>
      </c>
      <c r="D8" s="315" t="s">
        <v>500</v>
      </c>
      <c r="E8" s="315"/>
      <c r="F8" s="315"/>
      <c r="G8" s="315"/>
      <c r="H8" s="315"/>
      <c r="I8" s="315" t="s">
        <v>501</v>
      </c>
      <c r="J8" s="315"/>
      <c r="K8" s="676" t="s">
        <v>502</v>
      </c>
      <c r="L8" s="676" t="s">
        <v>503</v>
      </c>
      <c r="M8" s="351"/>
      <c r="N8" s="352"/>
    </row>
    <row r="9" spans="1:14" s="300" customFormat="1" ht="31.5">
      <c r="A9" s="679"/>
      <c r="B9" s="682"/>
      <c r="C9" s="677"/>
      <c r="D9" s="684" t="s">
        <v>504</v>
      </c>
      <c r="E9" s="684" t="s">
        <v>505</v>
      </c>
      <c r="F9" s="317" t="s">
        <v>506</v>
      </c>
      <c r="G9" s="317"/>
      <c r="H9" s="317"/>
      <c r="I9" s="674" t="s">
        <v>507</v>
      </c>
      <c r="J9" s="674" t="s">
        <v>508</v>
      </c>
      <c r="K9" s="677"/>
      <c r="L9" s="677"/>
      <c r="M9" s="353" t="s">
        <v>509</v>
      </c>
      <c r="N9" s="352"/>
    </row>
    <row r="10" spans="1:14" s="300" customFormat="1" ht="31.5">
      <c r="A10" s="680"/>
      <c r="B10" s="683"/>
      <c r="C10" s="675"/>
      <c r="D10" s="684"/>
      <c r="E10" s="684"/>
      <c r="F10" s="316" t="s">
        <v>510</v>
      </c>
      <c r="G10" s="316" t="s">
        <v>511</v>
      </c>
      <c r="H10" s="316" t="s">
        <v>512</v>
      </c>
      <c r="I10" s="675"/>
      <c r="J10" s="675"/>
      <c r="K10" s="675"/>
      <c r="L10" s="675"/>
      <c r="M10" s="354"/>
      <c r="N10" s="352"/>
    </row>
    <row r="11" spans="1:14" s="300" customFormat="1" ht="15.75">
      <c r="A11" s="318" t="s">
        <v>46</v>
      </c>
      <c r="B11" s="319"/>
      <c r="C11" s="320">
        <v>1</v>
      </c>
      <c r="D11" s="320">
        <v>2</v>
      </c>
      <c r="E11" s="320">
        <v>3</v>
      </c>
      <c r="F11" s="320">
        <v>4</v>
      </c>
      <c r="G11" s="320">
        <v>5</v>
      </c>
      <c r="H11" s="320">
        <v>6</v>
      </c>
      <c r="I11" s="320">
        <v>7</v>
      </c>
      <c r="J11" s="320">
        <v>8</v>
      </c>
      <c r="K11" s="320">
        <v>9</v>
      </c>
      <c r="L11" s="320">
        <v>10</v>
      </c>
      <c r="M11" s="355">
        <v>11</v>
      </c>
      <c r="N11" s="356"/>
    </row>
    <row r="12" spans="1:14" s="300" customFormat="1" ht="15.75">
      <c r="A12" s="321" t="s">
        <v>513</v>
      </c>
      <c r="B12" s="322"/>
      <c r="C12" s="323" t="s">
        <v>79</v>
      </c>
      <c r="D12" s="323" t="s">
        <v>79</v>
      </c>
      <c r="E12" s="323" t="s">
        <v>90</v>
      </c>
      <c r="F12" s="323" t="s">
        <v>97</v>
      </c>
      <c r="G12" s="323" t="s">
        <v>101</v>
      </c>
      <c r="H12" s="323" t="s">
        <v>105</v>
      </c>
      <c r="I12" s="323" t="s">
        <v>118</v>
      </c>
      <c r="J12" s="323" t="s">
        <v>121</v>
      </c>
      <c r="K12" s="357" t="s">
        <v>514</v>
      </c>
      <c r="L12" s="322" t="s">
        <v>144</v>
      </c>
      <c r="M12" s="358" t="s">
        <v>152</v>
      </c>
      <c r="N12" s="356"/>
    </row>
    <row r="13" spans="1:14" ht="15.75">
      <c r="A13" s="324" t="s">
        <v>515</v>
      </c>
      <c r="B13" s="325" t="s">
        <v>516</v>
      </c>
      <c r="C13" s="326">
        <f>'1-Баланс'!H18</f>
        <v>24000</v>
      </c>
      <c r="D13" s="326">
        <f>'1-Баланс'!H20</f>
        <v>107</v>
      </c>
      <c r="E13" s="326">
        <f>'1-Баланс'!H21</f>
        <v>0</v>
      </c>
      <c r="F13" s="326">
        <f>'1-Баланс'!H23</f>
        <v>3198</v>
      </c>
      <c r="G13" s="326">
        <f>'1-Баланс'!H24</f>
        <v>0</v>
      </c>
      <c r="H13" s="327">
        <v>1814</v>
      </c>
      <c r="I13" s="326">
        <f>'1-Баланс'!H29+'1-Баланс'!H32</f>
        <v>1019</v>
      </c>
      <c r="J13" s="326">
        <f>'1-Баланс'!H30+'1-Баланс'!H33</f>
        <v>-16969</v>
      </c>
      <c r="K13" s="327"/>
      <c r="L13" s="326">
        <f>SUM(C13:K13)</f>
        <v>13169</v>
      </c>
      <c r="M13" s="359">
        <f>'1-Баланс'!H40</f>
        <v>14652</v>
      </c>
      <c r="N13" s="360"/>
    </row>
    <row r="14" spans="1:14" ht="15.75">
      <c r="A14" s="324" t="s">
        <v>517</v>
      </c>
      <c r="B14" s="328" t="s">
        <v>518</v>
      </c>
      <c r="C14" s="329">
        <f>C15+C16</f>
        <v>0</v>
      </c>
      <c r="D14" s="329">
        <f aca="true" t="shared" si="0" ref="D14:M14">D15+D16</f>
        <v>0</v>
      </c>
      <c r="E14" s="329">
        <f t="shared" si="0"/>
        <v>0</v>
      </c>
      <c r="F14" s="329">
        <f t="shared" si="0"/>
        <v>0</v>
      </c>
      <c r="G14" s="329">
        <f t="shared" si="0"/>
        <v>0</v>
      </c>
      <c r="H14" s="329">
        <f t="shared" si="0"/>
        <v>0</v>
      </c>
      <c r="I14" s="329">
        <f t="shared" si="0"/>
        <v>0</v>
      </c>
      <c r="J14" s="329">
        <f t="shared" si="0"/>
        <v>0</v>
      </c>
      <c r="K14" s="329">
        <f t="shared" si="0"/>
        <v>0</v>
      </c>
      <c r="L14" s="361">
        <f aca="true" t="shared" si="1" ref="L14:L34">SUM(C14:K14)</f>
        <v>0</v>
      </c>
      <c r="M14" s="362">
        <f t="shared" si="0"/>
        <v>0</v>
      </c>
      <c r="N14" s="363"/>
    </row>
    <row r="15" spans="1:14" ht="15.75">
      <c r="A15" s="330" t="s">
        <v>519</v>
      </c>
      <c r="B15" s="328" t="s">
        <v>520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26">
        <f t="shared" si="1"/>
        <v>0</v>
      </c>
      <c r="M15" s="364"/>
      <c r="N15" s="363"/>
    </row>
    <row r="16" spans="1:14" ht="15.75">
      <c r="A16" s="330" t="s">
        <v>521</v>
      </c>
      <c r="B16" s="328" t="s">
        <v>522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26">
        <f t="shared" si="1"/>
        <v>0</v>
      </c>
      <c r="M16" s="364"/>
      <c r="N16" s="363"/>
    </row>
    <row r="17" spans="1:14" ht="31.5">
      <c r="A17" s="324" t="s">
        <v>523</v>
      </c>
      <c r="B17" s="325" t="s">
        <v>524</v>
      </c>
      <c r="C17" s="332">
        <f>C13+C14</f>
        <v>24000</v>
      </c>
      <c r="D17" s="332">
        <f aca="true" t="shared" si="2" ref="D17:M17">D13+D14</f>
        <v>107</v>
      </c>
      <c r="E17" s="332">
        <f t="shared" si="2"/>
        <v>0</v>
      </c>
      <c r="F17" s="332">
        <f t="shared" si="2"/>
        <v>3198</v>
      </c>
      <c r="G17" s="332">
        <f t="shared" si="2"/>
        <v>0</v>
      </c>
      <c r="H17" s="332">
        <f t="shared" si="2"/>
        <v>1814</v>
      </c>
      <c r="I17" s="332">
        <f t="shared" si="2"/>
        <v>1019</v>
      </c>
      <c r="J17" s="332">
        <f t="shared" si="2"/>
        <v>-16969</v>
      </c>
      <c r="K17" s="332">
        <f t="shared" si="2"/>
        <v>0</v>
      </c>
      <c r="L17" s="326">
        <f t="shared" si="1"/>
        <v>13169</v>
      </c>
      <c r="M17" s="365">
        <f t="shared" si="2"/>
        <v>14652</v>
      </c>
      <c r="N17" s="363"/>
    </row>
    <row r="18" spans="1:14" ht="15.75">
      <c r="A18" s="324" t="s">
        <v>525</v>
      </c>
      <c r="B18" s="325" t="s">
        <v>526</v>
      </c>
      <c r="C18" s="333"/>
      <c r="D18" s="333"/>
      <c r="E18" s="333"/>
      <c r="F18" s="333"/>
      <c r="G18" s="333"/>
      <c r="H18" s="333"/>
      <c r="I18" s="326">
        <f>+'1-Баланс'!G32</f>
        <v>0</v>
      </c>
      <c r="J18" s="326">
        <f>+'1-Баланс'!G33</f>
        <v>-111</v>
      </c>
      <c r="K18" s="327"/>
      <c r="L18" s="326">
        <f t="shared" si="1"/>
        <v>-111</v>
      </c>
      <c r="M18" s="366"/>
      <c r="N18" s="363"/>
    </row>
    <row r="19" spans="1:14" ht="15.75">
      <c r="A19" s="330" t="s">
        <v>527</v>
      </c>
      <c r="B19" s="328" t="s">
        <v>528</v>
      </c>
      <c r="C19" s="329">
        <f>C20+C21</f>
        <v>0</v>
      </c>
      <c r="D19" s="329">
        <f>D20+D21</f>
        <v>0</v>
      </c>
      <c r="E19" s="329">
        <f>E20+E21</f>
        <v>0</v>
      </c>
      <c r="F19" s="329">
        <f aca="true" t="shared" si="3" ref="F19:K19">F20+F21</f>
        <v>0</v>
      </c>
      <c r="G19" s="329">
        <f t="shared" si="3"/>
        <v>0</v>
      </c>
      <c r="H19" s="329">
        <f t="shared" si="3"/>
        <v>0</v>
      </c>
      <c r="I19" s="329">
        <f t="shared" si="3"/>
        <v>0</v>
      </c>
      <c r="J19" s="329">
        <f t="shared" si="3"/>
        <v>0</v>
      </c>
      <c r="K19" s="329">
        <f t="shared" si="3"/>
        <v>0</v>
      </c>
      <c r="L19" s="326">
        <f t="shared" si="1"/>
        <v>0</v>
      </c>
      <c r="M19" s="362">
        <f>M20+M21</f>
        <v>0</v>
      </c>
      <c r="N19" s="363"/>
    </row>
    <row r="20" spans="1:14" ht="15.75">
      <c r="A20" s="334" t="s">
        <v>529</v>
      </c>
      <c r="B20" s="335" t="s">
        <v>530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26">
        <f t="shared" si="1"/>
        <v>0</v>
      </c>
      <c r="M20" s="364"/>
      <c r="N20" s="363"/>
    </row>
    <row r="21" spans="1:14" ht="15.75">
      <c r="A21" s="334" t="s">
        <v>531</v>
      </c>
      <c r="B21" s="335" t="s">
        <v>532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26">
        <f t="shared" si="1"/>
        <v>0</v>
      </c>
      <c r="M21" s="364"/>
      <c r="N21" s="363"/>
    </row>
    <row r="22" spans="1:14" ht="15.75">
      <c r="A22" s="330" t="s">
        <v>533</v>
      </c>
      <c r="B22" s="328" t="s">
        <v>534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26">
        <f t="shared" si="1"/>
        <v>0</v>
      </c>
      <c r="M22" s="364"/>
      <c r="N22" s="363"/>
    </row>
    <row r="23" spans="1:14" ht="31.5">
      <c r="A23" s="330" t="s">
        <v>535</v>
      </c>
      <c r="B23" s="328" t="s">
        <v>536</v>
      </c>
      <c r="C23" s="329">
        <f>C24-C25</f>
        <v>0</v>
      </c>
      <c r="D23" s="329">
        <f aca="true" t="shared" si="4" ref="D23:M23">D24-D25</f>
        <v>0</v>
      </c>
      <c r="E23" s="329">
        <f t="shared" si="4"/>
        <v>0</v>
      </c>
      <c r="F23" s="329">
        <f t="shared" si="4"/>
        <v>0</v>
      </c>
      <c r="G23" s="329">
        <f t="shared" si="4"/>
        <v>0</v>
      </c>
      <c r="H23" s="329">
        <f t="shared" si="4"/>
        <v>0</v>
      </c>
      <c r="I23" s="329">
        <f t="shared" si="4"/>
        <v>0</v>
      </c>
      <c r="J23" s="329">
        <f t="shared" si="4"/>
        <v>0</v>
      </c>
      <c r="K23" s="329">
        <f t="shared" si="4"/>
        <v>0</v>
      </c>
      <c r="L23" s="326">
        <f t="shared" si="1"/>
        <v>0</v>
      </c>
      <c r="M23" s="362">
        <f t="shared" si="4"/>
        <v>0</v>
      </c>
      <c r="N23" s="363"/>
    </row>
    <row r="24" spans="1:14" ht="15.75">
      <c r="A24" s="330" t="s">
        <v>537</v>
      </c>
      <c r="B24" s="328" t="s">
        <v>538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26">
        <f t="shared" si="1"/>
        <v>0</v>
      </c>
      <c r="M24" s="364"/>
      <c r="N24" s="363"/>
    </row>
    <row r="25" spans="1:14" ht="15.75">
      <c r="A25" s="330" t="s">
        <v>539</v>
      </c>
      <c r="B25" s="328" t="s">
        <v>540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26">
        <f t="shared" si="1"/>
        <v>0</v>
      </c>
      <c r="M25" s="364"/>
      <c r="N25" s="363"/>
    </row>
    <row r="26" spans="1:14" ht="31.5">
      <c r="A26" s="330" t="s">
        <v>541</v>
      </c>
      <c r="B26" s="328" t="s">
        <v>542</v>
      </c>
      <c r="C26" s="329">
        <f>C27-C28</f>
        <v>0</v>
      </c>
      <c r="D26" s="329">
        <f aca="true" t="shared" si="5" ref="D26:M26">D27-D28</f>
        <v>0</v>
      </c>
      <c r="E26" s="329">
        <f t="shared" si="5"/>
        <v>0</v>
      </c>
      <c r="F26" s="329">
        <f t="shared" si="5"/>
        <v>0</v>
      </c>
      <c r="G26" s="329">
        <f t="shared" si="5"/>
        <v>0</v>
      </c>
      <c r="H26" s="329">
        <f t="shared" si="5"/>
        <v>0</v>
      </c>
      <c r="I26" s="329">
        <f t="shared" si="5"/>
        <v>0</v>
      </c>
      <c r="J26" s="329">
        <f t="shared" si="5"/>
        <v>0</v>
      </c>
      <c r="K26" s="329">
        <f t="shared" si="5"/>
        <v>0</v>
      </c>
      <c r="L26" s="326">
        <f t="shared" si="1"/>
        <v>0</v>
      </c>
      <c r="M26" s="362">
        <f t="shared" si="5"/>
        <v>0</v>
      </c>
      <c r="N26" s="363"/>
    </row>
    <row r="27" spans="1:14" ht="15.75">
      <c r="A27" s="330" t="s">
        <v>537</v>
      </c>
      <c r="B27" s="328" t="s">
        <v>543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26">
        <f t="shared" si="1"/>
        <v>0</v>
      </c>
      <c r="M27" s="364"/>
      <c r="N27" s="363"/>
    </row>
    <row r="28" spans="1:14" ht="15.75">
      <c r="A28" s="330" t="s">
        <v>539</v>
      </c>
      <c r="B28" s="328" t="s">
        <v>544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26">
        <f t="shared" si="1"/>
        <v>0</v>
      </c>
      <c r="M28" s="364"/>
      <c r="N28" s="363"/>
    </row>
    <row r="29" spans="1:14" ht="15.75">
      <c r="A29" s="330" t="s">
        <v>545</v>
      </c>
      <c r="B29" s="328" t="s">
        <v>546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26">
        <f t="shared" si="1"/>
        <v>0</v>
      </c>
      <c r="M29" s="364"/>
      <c r="N29" s="363"/>
    </row>
    <row r="30" spans="1:14" ht="15.75">
      <c r="A30" s="330" t="s">
        <v>547</v>
      </c>
      <c r="B30" s="328" t="s">
        <v>548</v>
      </c>
      <c r="C30" s="331"/>
      <c r="D30" s="331"/>
      <c r="E30" s="331"/>
      <c r="F30" s="331">
        <v>14</v>
      </c>
      <c r="G30" s="331"/>
      <c r="H30" s="331"/>
      <c r="I30" s="331"/>
      <c r="J30" s="331">
        <v>-14</v>
      </c>
      <c r="K30" s="331"/>
      <c r="L30" s="326">
        <f t="shared" si="1"/>
        <v>0</v>
      </c>
      <c r="M30" s="364">
        <v>-100</v>
      </c>
      <c r="N30" s="363"/>
    </row>
    <row r="31" spans="1:14" ht="15.75">
      <c r="A31" s="324" t="s">
        <v>549</v>
      </c>
      <c r="B31" s="325" t="s">
        <v>550</v>
      </c>
      <c r="C31" s="332">
        <f>C19+C22+C23+C26+C30+C29+C17+C18</f>
        <v>24000</v>
      </c>
      <c r="D31" s="332">
        <f aca="true" t="shared" si="6" ref="D31:M31">D19+D22+D23+D26+D30+D29+D17+D18</f>
        <v>107</v>
      </c>
      <c r="E31" s="332">
        <f t="shared" si="6"/>
        <v>0</v>
      </c>
      <c r="F31" s="332">
        <f t="shared" si="6"/>
        <v>3212</v>
      </c>
      <c r="G31" s="332">
        <f t="shared" si="6"/>
        <v>0</v>
      </c>
      <c r="H31" s="332">
        <f t="shared" si="6"/>
        <v>1814</v>
      </c>
      <c r="I31" s="332">
        <f t="shared" si="6"/>
        <v>1019</v>
      </c>
      <c r="J31" s="332">
        <f t="shared" si="6"/>
        <v>-17094</v>
      </c>
      <c r="K31" s="332">
        <f t="shared" si="6"/>
        <v>0</v>
      </c>
      <c r="L31" s="326">
        <f t="shared" si="1"/>
        <v>13058</v>
      </c>
      <c r="M31" s="365">
        <f t="shared" si="6"/>
        <v>14552</v>
      </c>
      <c r="N31" s="360"/>
    </row>
    <row r="32" spans="1:14" ht="31.5">
      <c r="A32" s="330" t="s">
        <v>551</v>
      </c>
      <c r="B32" s="328" t="s">
        <v>552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26">
        <f t="shared" si="1"/>
        <v>0</v>
      </c>
      <c r="M32" s="364"/>
      <c r="N32" s="363"/>
    </row>
    <row r="33" spans="1:14" ht="31.5">
      <c r="A33" s="336" t="s">
        <v>553</v>
      </c>
      <c r="B33" s="337" t="s">
        <v>554</v>
      </c>
      <c r="C33" s="338"/>
      <c r="D33" s="338"/>
      <c r="E33" s="338"/>
      <c r="F33" s="338"/>
      <c r="G33" s="338"/>
      <c r="H33" s="338"/>
      <c r="I33" s="338"/>
      <c r="J33" s="338"/>
      <c r="K33" s="338"/>
      <c r="L33" s="367">
        <f t="shared" si="1"/>
        <v>0</v>
      </c>
      <c r="M33" s="368"/>
      <c r="N33" s="363"/>
    </row>
    <row r="34" spans="1:14" ht="31.5">
      <c r="A34" s="339" t="s">
        <v>555</v>
      </c>
      <c r="B34" s="340" t="s">
        <v>556</v>
      </c>
      <c r="C34" s="341">
        <f aca="true" t="shared" si="7" ref="C34:K34">C31+C32+C33</f>
        <v>24000</v>
      </c>
      <c r="D34" s="341">
        <f t="shared" si="7"/>
        <v>107</v>
      </c>
      <c r="E34" s="341">
        <f t="shared" si="7"/>
        <v>0</v>
      </c>
      <c r="F34" s="341">
        <f t="shared" si="7"/>
        <v>3212</v>
      </c>
      <c r="G34" s="341">
        <f t="shared" si="7"/>
        <v>0</v>
      </c>
      <c r="H34" s="341">
        <f t="shared" si="7"/>
        <v>1814</v>
      </c>
      <c r="I34" s="341">
        <f t="shared" si="7"/>
        <v>1019</v>
      </c>
      <c r="J34" s="341">
        <f t="shared" si="7"/>
        <v>-17094</v>
      </c>
      <c r="K34" s="341">
        <f t="shared" si="7"/>
        <v>0</v>
      </c>
      <c r="L34" s="369">
        <f t="shared" si="1"/>
        <v>13058</v>
      </c>
      <c r="M34" s="370">
        <f>M31+M32+M33</f>
        <v>14552</v>
      </c>
      <c r="N34" s="363"/>
    </row>
    <row r="35" spans="1:14" ht="15.75">
      <c r="A35" s="342"/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63"/>
      <c r="M35" s="363"/>
      <c r="N35" s="363"/>
    </row>
    <row r="36" spans="1:14" ht="15.75">
      <c r="A36" s="345" t="s">
        <v>557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4"/>
      <c r="L36" s="363"/>
      <c r="M36" s="363"/>
      <c r="N36" s="363"/>
    </row>
    <row r="37" spans="1:14" ht="15.75">
      <c r="A37" s="342"/>
      <c r="B37" s="343"/>
      <c r="C37" s="344"/>
      <c r="D37" s="344"/>
      <c r="E37" s="344"/>
      <c r="F37" s="344"/>
      <c r="G37" s="344"/>
      <c r="H37" s="344"/>
      <c r="I37" s="344"/>
      <c r="J37" s="344"/>
      <c r="K37" s="344"/>
      <c r="L37" s="363"/>
      <c r="M37" s="363"/>
      <c r="N37" s="363"/>
    </row>
    <row r="38" spans="1:13" ht="15.75">
      <c r="A38" s="87" t="s">
        <v>8</v>
      </c>
      <c r="B38" s="669">
        <f>pdeReportingDate</f>
        <v>42972</v>
      </c>
      <c r="C38" s="669"/>
      <c r="D38" s="669"/>
      <c r="E38" s="669"/>
      <c r="F38" s="669"/>
      <c r="G38" s="669"/>
      <c r="H38" s="669"/>
      <c r="M38" s="363"/>
    </row>
    <row r="39" spans="1:13" ht="15.75">
      <c r="A39" s="87"/>
      <c r="B39" s="56"/>
      <c r="C39" s="56"/>
      <c r="D39" s="56"/>
      <c r="E39" s="56"/>
      <c r="F39" s="56"/>
      <c r="G39" s="56"/>
      <c r="H39" s="56"/>
      <c r="M39" s="363"/>
    </row>
    <row r="40" spans="1:13" ht="15.75">
      <c r="A40" s="89" t="s">
        <v>305</v>
      </c>
      <c r="B40" s="670" t="str">
        <f>authorName</f>
        <v>Акаунт Финанс Консулт ООД - Мирослава Николова</v>
      </c>
      <c r="C40" s="670"/>
      <c r="D40" s="670"/>
      <c r="E40" s="670"/>
      <c r="F40" s="670"/>
      <c r="G40" s="670"/>
      <c r="H40" s="670"/>
      <c r="M40" s="363"/>
    </row>
    <row r="41" spans="1:13" ht="15.75">
      <c r="A41" s="89"/>
      <c r="B41" s="90"/>
      <c r="C41" s="90"/>
      <c r="D41" s="90"/>
      <c r="E41" s="90"/>
      <c r="F41" s="90"/>
      <c r="G41" s="90"/>
      <c r="H41" s="90"/>
      <c r="M41" s="363"/>
    </row>
    <row r="42" spans="1:13" ht="15.75">
      <c r="A42" s="89" t="s">
        <v>16</v>
      </c>
      <c r="B42" s="671"/>
      <c r="C42" s="671"/>
      <c r="D42" s="671"/>
      <c r="E42" s="671"/>
      <c r="F42" s="671"/>
      <c r="G42" s="671"/>
      <c r="H42" s="671"/>
      <c r="M42" s="363"/>
    </row>
    <row r="43" spans="1:13" ht="15.75">
      <c r="A43" s="91"/>
      <c r="B43" s="668" t="s">
        <v>976</v>
      </c>
      <c r="C43" s="668"/>
      <c r="D43" s="668"/>
      <c r="E43" s="668"/>
      <c r="F43" s="285"/>
      <c r="G43" s="286"/>
      <c r="H43" s="290"/>
      <c r="M43" s="363"/>
    </row>
    <row r="44" spans="1:13" ht="15.75">
      <c r="A44" s="91"/>
      <c r="B44" s="668" t="s">
        <v>306</v>
      </c>
      <c r="C44" s="668"/>
      <c r="D44" s="668"/>
      <c r="E44" s="668"/>
      <c r="F44" s="285"/>
      <c r="G44" s="286"/>
      <c r="H44" s="290"/>
      <c r="M44" s="363"/>
    </row>
    <row r="45" spans="1:13" ht="15.75">
      <c r="A45" s="91"/>
      <c r="B45" s="668" t="s">
        <v>307</v>
      </c>
      <c r="C45" s="668"/>
      <c r="D45" s="668"/>
      <c r="E45" s="668"/>
      <c r="F45" s="285"/>
      <c r="G45" s="286"/>
      <c r="H45" s="290"/>
      <c r="M45" s="363"/>
    </row>
    <row r="46" spans="1:13" ht="15.75">
      <c r="A46" s="91"/>
      <c r="B46" s="668" t="s">
        <v>307</v>
      </c>
      <c r="C46" s="668"/>
      <c r="D46" s="668"/>
      <c r="E46" s="668"/>
      <c r="F46" s="285"/>
      <c r="G46" s="286"/>
      <c r="H46" s="290"/>
      <c r="M46" s="363"/>
    </row>
    <row r="47" spans="1:13" ht="15.75">
      <c r="A47" s="91"/>
      <c r="B47" s="668"/>
      <c r="C47" s="668"/>
      <c r="D47" s="668"/>
      <c r="E47" s="668"/>
      <c r="F47" s="285"/>
      <c r="G47" s="286"/>
      <c r="H47" s="290"/>
      <c r="M47" s="363"/>
    </row>
    <row r="48" spans="1:13" ht="15.75">
      <c r="A48" s="91"/>
      <c r="B48" s="668"/>
      <c r="C48" s="668"/>
      <c r="D48" s="668"/>
      <c r="E48" s="668"/>
      <c r="F48" s="285"/>
      <c r="G48" s="286"/>
      <c r="H48" s="290"/>
      <c r="M48" s="363"/>
    </row>
    <row r="49" spans="1:13" ht="15.75">
      <c r="A49" s="91"/>
      <c r="B49" s="668"/>
      <c r="C49" s="668"/>
      <c r="D49" s="668"/>
      <c r="E49" s="668"/>
      <c r="F49" s="285"/>
      <c r="G49" s="286"/>
      <c r="H49" s="290"/>
      <c r="M49" s="363"/>
    </row>
    <row r="50" ht="15.75">
      <c r="M50" s="363"/>
    </row>
    <row r="51" ht="15.75">
      <c r="M51" s="363"/>
    </row>
    <row r="52" ht="15.75">
      <c r="M52" s="363"/>
    </row>
    <row r="53" ht="15.75">
      <c r="M53" s="363"/>
    </row>
    <row r="54" ht="15.75">
      <c r="M54" s="363"/>
    </row>
    <row r="55" ht="15.75">
      <c r="M55" s="363"/>
    </row>
    <row r="56" ht="15.75">
      <c r="M56" s="363"/>
    </row>
    <row r="57" ht="15.75">
      <c r="M57" s="363"/>
    </row>
    <row r="58" ht="15.75">
      <c r="M58" s="363"/>
    </row>
    <row r="59" ht="15.75">
      <c r="M59" s="363"/>
    </row>
    <row r="60" ht="15.75">
      <c r="M60" s="363"/>
    </row>
    <row r="61" ht="15.75">
      <c r="M61" s="363"/>
    </row>
    <row r="62" ht="15.75">
      <c r="M62" s="363"/>
    </row>
    <row r="63" ht="15.75">
      <c r="M63" s="363"/>
    </row>
    <row r="64" ht="15.75">
      <c r="M64" s="363"/>
    </row>
    <row r="65" ht="15.75">
      <c r="M65" s="363"/>
    </row>
    <row r="66" ht="15.75">
      <c r="M66" s="363"/>
    </row>
    <row r="67" ht="15.75">
      <c r="M67" s="363"/>
    </row>
    <row r="68" ht="15.75">
      <c r="M68" s="363"/>
    </row>
    <row r="69" ht="15.75">
      <c r="M69" s="363"/>
    </row>
    <row r="70" ht="15.75">
      <c r="M70" s="363"/>
    </row>
    <row r="71" ht="15.75">
      <c r="M71" s="363"/>
    </row>
    <row r="72" ht="15.75">
      <c r="M72" s="363"/>
    </row>
    <row r="73" ht="15.75">
      <c r="M73" s="363"/>
    </row>
    <row r="74" ht="15.75">
      <c r="M74" s="363"/>
    </row>
    <row r="75" ht="15.75">
      <c r="M75" s="363"/>
    </row>
    <row r="76" ht="15.75">
      <c r="M76" s="363"/>
    </row>
    <row r="77" ht="15.75">
      <c r="M77" s="363"/>
    </row>
    <row r="78" ht="15.75">
      <c r="M78" s="363"/>
    </row>
    <row r="79" ht="15.75">
      <c r="M79" s="363"/>
    </row>
    <row r="80" ht="15.75">
      <c r="M80" s="363"/>
    </row>
    <row r="81" ht="15.75">
      <c r="M81" s="363"/>
    </row>
    <row r="82" ht="15.75">
      <c r="M82" s="363"/>
    </row>
    <row r="83" ht="15.75">
      <c r="M83" s="363"/>
    </row>
    <row r="84" ht="15.75">
      <c r="M84" s="363"/>
    </row>
    <row r="85" ht="15.75">
      <c r="M85" s="363"/>
    </row>
    <row r="86" ht="15.75">
      <c r="M86" s="363"/>
    </row>
    <row r="87" ht="15.75">
      <c r="M87" s="363"/>
    </row>
    <row r="88" ht="15.75">
      <c r="M88" s="363"/>
    </row>
    <row r="89" ht="15.75">
      <c r="M89" s="363"/>
    </row>
    <row r="90" ht="15.75">
      <c r="M90" s="363"/>
    </row>
    <row r="91" ht="15.75">
      <c r="M91" s="363"/>
    </row>
    <row r="92" ht="15.75">
      <c r="M92" s="363"/>
    </row>
    <row r="93" ht="15.75">
      <c r="M93" s="363"/>
    </row>
    <row r="94" ht="15.75">
      <c r="M94" s="363"/>
    </row>
    <row r="95" ht="15.75">
      <c r="M95" s="363"/>
    </row>
    <row r="96" ht="15.75">
      <c r="M96" s="363"/>
    </row>
    <row r="97" ht="15.75">
      <c r="M97" s="363"/>
    </row>
    <row r="98" ht="15.75">
      <c r="M98" s="363"/>
    </row>
    <row r="99" ht="15.75">
      <c r="M99" s="363"/>
    </row>
    <row r="100" ht="15.75">
      <c r="M100" s="363"/>
    </row>
    <row r="101" ht="15.75">
      <c r="M101" s="363"/>
    </row>
    <row r="102" ht="15.75">
      <c r="M102" s="363"/>
    </row>
    <row r="103" ht="15.75">
      <c r="M103" s="363"/>
    </row>
    <row r="104" ht="15.75">
      <c r="M104" s="363"/>
    </row>
    <row r="105" ht="15.75">
      <c r="M105" s="363"/>
    </row>
    <row r="106" ht="15.75">
      <c r="M106" s="363"/>
    </row>
    <row r="107" ht="15.75">
      <c r="M107" s="363"/>
    </row>
    <row r="108" ht="15.75">
      <c r="M108" s="363"/>
    </row>
    <row r="109" ht="15.75">
      <c r="M109" s="363"/>
    </row>
    <row r="110" ht="15.75">
      <c r="M110" s="363"/>
    </row>
    <row r="111" ht="15.75">
      <c r="M111" s="363"/>
    </row>
    <row r="112" ht="15.75">
      <c r="M112" s="363"/>
    </row>
    <row r="113" ht="15.75">
      <c r="M113" s="363"/>
    </row>
    <row r="114" ht="15.75">
      <c r="M114" s="363"/>
    </row>
    <row r="115" ht="15.75">
      <c r="M115" s="363"/>
    </row>
    <row r="116" ht="15.75">
      <c r="M116" s="363"/>
    </row>
    <row r="117" ht="15.75">
      <c r="M117" s="363"/>
    </row>
    <row r="118" ht="15.75">
      <c r="M118" s="363"/>
    </row>
    <row r="119" ht="15.75">
      <c r="M119" s="363"/>
    </row>
    <row r="120" ht="15.75">
      <c r="M120" s="363"/>
    </row>
    <row r="121" ht="15.75">
      <c r="M121" s="363"/>
    </row>
    <row r="122" ht="15.75">
      <c r="M122" s="363"/>
    </row>
    <row r="123" ht="15.75">
      <c r="M123" s="363"/>
    </row>
    <row r="124" ht="15.75">
      <c r="M124" s="363"/>
    </row>
    <row r="125" ht="15.75">
      <c r="M125" s="363"/>
    </row>
    <row r="126" ht="15.75">
      <c r="M126" s="363"/>
    </row>
    <row r="127" ht="15.75">
      <c r="M127" s="363"/>
    </row>
    <row r="128" ht="15.75">
      <c r="M128" s="363"/>
    </row>
    <row r="129" ht="15.75">
      <c r="M129" s="363"/>
    </row>
    <row r="130" ht="15.75">
      <c r="M130" s="363"/>
    </row>
    <row r="131" ht="15.75">
      <c r="M131" s="363"/>
    </row>
    <row r="132" ht="15.75">
      <c r="M132" s="363"/>
    </row>
    <row r="133" ht="15.75">
      <c r="M133" s="363"/>
    </row>
    <row r="134" ht="15.75">
      <c r="M134" s="363"/>
    </row>
    <row r="135" ht="15.75">
      <c r="M135" s="363"/>
    </row>
    <row r="136" ht="15.75">
      <c r="M136" s="363"/>
    </row>
    <row r="137" ht="15.75">
      <c r="M137" s="363"/>
    </row>
    <row r="138" ht="15.75">
      <c r="M138" s="363"/>
    </row>
    <row r="139" ht="15.75">
      <c r="M139" s="363"/>
    </row>
    <row r="140" ht="15.75">
      <c r="M140" s="363"/>
    </row>
    <row r="141" ht="15.75">
      <c r="M141" s="363"/>
    </row>
    <row r="142" ht="15.75">
      <c r="M142" s="363"/>
    </row>
    <row r="143" ht="15.75">
      <c r="M143" s="363"/>
    </row>
    <row r="144" ht="15.75">
      <c r="M144" s="363"/>
    </row>
    <row r="145" ht="15.75">
      <c r="M145" s="363"/>
    </row>
    <row r="146" ht="15.75">
      <c r="M146" s="363"/>
    </row>
    <row r="147" ht="15.75">
      <c r="M147" s="363"/>
    </row>
    <row r="148" ht="15.75">
      <c r="M148" s="363"/>
    </row>
    <row r="149" ht="15.75">
      <c r="M149" s="363"/>
    </row>
    <row r="150" ht="15.75">
      <c r="M150" s="363"/>
    </row>
    <row r="151" ht="15.75">
      <c r="M151" s="363"/>
    </row>
    <row r="152" ht="15.75">
      <c r="M152" s="363"/>
    </row>
    <row r="153" ht="15.75">
      <c r="M153" s="363"/>
    </row>
    <row r="154" ht="15.75">
      <c r="M154" s="363"/>
    </row>
    <row r="155" ht="15.75">
      <c r="M155" s="363"/>
    </row>
    <row r="156" ht="15.75">
      <c r="M156" s="363"/>
    </row>
    <row r="157" ht="15.75">
      <c r="M157" s="363"/>
    </row>
    <row r="158" ht="15.75">
      <c r="M158" s="363"/>
    </row>
    <row r="159" ht="15.75">
      <c r="M159" s="363"/>
    </row>
    <row r="160" ht="15.75">
      <c r="M160" s="363"/>
    </row>
    <row r="161" ht="15.75">
      <c r="M161" s="363"/>
    </row>
    <row r="162" ht="15.75">
      <c r="M162" s="363"/>
    </row>
    <row r="163" ht="15.75">
      <c r="M163" s="363"/>
    </row>
    <row r="164" ht="15.75">
      <c r="M164" s="363"/>
    </row>
    <row r="165" ht="15.75">
      <c r="M165" s="363"/>
    </row>
    <row r="166" ht="15.75">
      <c r="M166" s="363"/>
    </row>
    <row r="167" ht="15.75">
      <c r="M167" s="363"/>
    </row>
    <row r="168" ht="15.75">
      <c r="M168" s="363"/>
    </row>
    <row r="169" ht="15.75">
      <c r="M169" s="363"/>
    </row>
    <row r="170" ht="15.75">
      <c r="M170" s="363"/>
    </row>
    <row r="171" ht="15.75">
      <c r="M171" s="363"/>
    </row>
    <row r="172" ht="15.75">
      <c r="M172" s="363"/>
    </row>
    <row r="173" ht="15.75">
      <c r="M173" s="363"/>
    </row>
    <row r="174" ht="15.75">
      <c r="M174" s="363"/>
    </row>
    <row r="175" ht="15.75">
      <c r="M175" s="363"/>
    </row>
    <row r="176" ht="15.75">
      <c r="M176" s="363"/>
    </row>
    <row r="177" ht="15.75">
      <c r="M177" s="363"/>
    </row>
    <row r="178" ht="15.75">
      <c r="M178" s="363"/>
    </row>
    <row r="179" ht="15.75">
      <c r="M179" s="363"/>
    </row>
    <row r="180" ht="15.75">
      <c r="M180" s="363"/>
    </row>
    <row r="181" ht="15.75">
      <c r="M181" s="363"/>
    </row>
    <row r="182" ht="15.75">
      <c r="M182" s="363"/>
    </row>
    <row r="183" ht="15.75">
      <c r="M183" s="363"/>
    </row>
    <row r="184" ht="15.75">
      <c r="M184" s="363"/>
    </row>
    <row r="185" ht="15.75">
      <c r="M185" s="363"/>
    </row>
    <row r="186" ht="15.75">
      <c r="M186" s="363"/>
    </row>
    <row r="187" ht="15.75">
      <c r="M187" s="363"/>
    </row>
    <row r="188" ht="15.75">
      <c r="M188" s="363"/>
    </row>
    <row r="189" ht="15.75">
      <c r="M189" s="363"/>
    </row>
    <row r="190" ht="15.75">
      <c r="M190" s="363"/>
    </row>
    <row r="191" ht="15.75">
      <c r="M191" s="363"/>
    </row>
    <row r="192" ht="15.75">
      <c r="M192" s="363"/>
    </row>
    <row r="193" ht="15.75">
      <c r="M193" s="363"/>
    </row>
    <row r="194" ht="15.75">
      <c r="M194" s="363"/>
    </row>
    <row r="195" ht="15.75">
      <c r="M195" s="363"/>
    </row>
    <row r="196" ht="15.75">
      <c r="M196" s="363"/>
    </row>
    <row r="197" ht="15.75">
      <c r="M197" s="363"/>
    </row>
    <row r="198" ht="15.75">
      <c r="M198" s="363"/>
    </row>
    <row r="199" ht="15.75">
      <c r="M199" s="363"/>
    </row>
    <row r="200" ht="15.75">
      <c r="M200" s="363"/>
    </row>
    <row r="201" ht="15.75">
      <c r="M201" s="363"/>
    </row>
    <row r="202" ht="15.75">
      <c r="M202" s="363"/>
    </row>
    <row r="203" ht="15.75">
      <c r="M203" s="363"/>
    </row>
    <row r="204" ht="15.75">
      <c r="M204" s="363"/>
    </row>
    <row r="205" ht="15.75">
      <c r="M205" s="363"/>
    </row>
    <row r="206" ht="15.75">
      <c r="M206" s="363"/>
    </row>
    <row r="207" ht="15.75">
      <c r="M207" s="363"/>
    </row>
    <row r="208" ht="15.75">
      <c r="M208" s="363"/>
    </row>
    <row r="209" ht="15.75">
      <c r="M209" s="363"/>
    </row>
    <row r="210" ht="15.75">
      <c r="M210" s="363"/>
    </row>
    <row r="211" ht="15.75">
      <c r="M211" s="363"/>
    </row>
    <row r="212" ht="15.75">
      <c r="M212" s="363"/>
    </row>
    <row r="213" ht="15.75">
      <c r="M213" s="363"/>
    </row>
    <row r="214" ht="15.75">
      <c r="M214" s="363"/>
    </row>
    <row r="215" ht="15.75">
      <c r="M215" s="363"/>
    </row>
    <row r="216" ht="15.75">
      <c r="M216" s="363"/>
    </row>
    <row r="217" ht="15.75">
      <c r="M217" s="363"/>
    </row>
    <row r="218" ht="15.75">
      <c r="M218" s="363"/>
    </row>
    <row r="219" ht="15.75">
      <c r="M219" s="363"/>
    </row>
    <row r="220" ht="15.75">
      <c r="M220" s="363"/>
    </row>
    <row r="221" ht="15.75">
      <c r="M221" s="363"/>
    </row>
    <row r="222" ht="15.75">
      <c r="M222" s="363"/>
    </row>
    <row r="223" ht="15.75">
      <c r="M223" s="363"/>
    </row>
    <row r="224" ht="15.75">
      <c r="M224" s="363"/>
    </row>
    <row r="225" ht="15.75">
      <c r="M225" s="363"/>
    </row>
    <row r="226" ht="15.75">
      <c r="M226" s="363"/>
    </row>
    <row r="227" ht="15.75">
      <c r="M227" s="363"/>
    </row>
    <row r="228" ht="15.75">
      <c r="M228" s="363"/>
    </row>
    <row r="229" ht="15.75">
      <c r="M229" s="363"/>
    </row>
    <row r="230" ht="15.75">
      <c r="M230" s="363"/>
    </row>
    <row r="231" ht="15.75">
      <c r="M231" s="363"/>
    </row>
    <row r="232" ht="15.75">
      <c r="M232" s="363"/>
    </row>
    <row r="233" ht="15.75">
      <c r="M233" s="363"/>
    </row>
    <row r="234" ht="15.75">
      <c r="M234" s="363"/>
    </row>
    <row r="235" ht="15.75">
      <c r="M235" s="363"/>
    </row>
    <row r="236" ht="15.75">
      <c r="M236" s="363"/>
    </row>
    <row r="237" ht="15.75">
      <c r="M237" s="363"/>
    </row>
    <row r="238" ht="15.75">
      <c r="M238" s="363"/>
    </row>
    <row r="239" ht="15.75">
      <c r="M239" s="363"/>
    </row>
    <row r="240" ht="15.75">
      <c r="M240" s="363"/>
    </row>
    <row r="241" ht="15.75">
      <c r="M241" s="363"/>
    </row>
    <row r="242" ht="15.75">
      <c r="M242" s="363"/>
    </row>
    <row r="243" ht="15.75">
      <c r="M243" s="363"/>
    </row>
    <row r="244" ht="15.75">
      <c r="M244" s="363"/>
    </row>
    <row r="245" ht="15.75">
      <c r="M245" s="363"/>
    </row>
    <row r="246" ht="15.75">
      <c r="M246" s="363"/>
    </row>
    <row r="247" ht="15.75">
      <c r="M247" s="363"/>
    </row>
    <row r="248" ht="15.75">
      <c r="M248" s="363"/>
    </row>
    <row r="249" ht="15.75">
      <c r="M249" s="363"/>
    </row>
    <row r="250" ht="15.75">
      <c r="M250" s="363"/>
    </row>
    <row r="251" ht="15.75">
      <c r="M251" s="363"/>
    </row>
    <row r="252" ht="15.75">
      <c r="M252" s="363"/>
    </row>
    <row r="253" ht="15.75">
      <c r="M253" s="363"/>
    </row>
    <row r="254" ht="15.75">
      <c r="M254" s="363"/>
    </row>
    <row r="255" ht="15.75">
      <c r="M255" s="363"/>
    </row>
    <row r="256" ht="15.75">
      <c r="M256" s="363"/>
    </row>
    <row r="257" ht="15.75">
      <c r="M257" s="363"/>
    </row>
    <row r="258" ht="15.75">
      <c r="M258" s="363"/>
    </row>
    <row r="259" ht="15.75">
      <c r="M259" s="363"/>
    </row>
    <row r="260" ht="15.75">
      <c r="M260" s="363"/>
    </row>
    <row r="261" ht="15.75">
      <c r="M261" s="363"/>
    </row>
    <row r="262" ht="15.75">
      <c r="M262" s="363"/>
    </row>
    <row r="263" ht="15.75">
      <c r="M263" s="363"/>
    </row>
    <row r="264" ht="15.75">
      <c r="M264" s="363"/>
    </row>
    <row r="265" ht="15.75">
      <c r="M265" s="363"/>
    </row>
    <row r="266" ht="15.75">
      <c r="M266" s="363"/>
    </row>
    <row r="267" ht="15.75">
      <c r="M267" s="363"/>
    </row>
    <row r="268" ht="15.75">
      <c r="M268" s="363"/>
    </row>
    <row r="269" ht="15.75">
      <c r="M269" s="363"/>
    </row>
    <row r="270" ht="15.75">
      <c r="M270" s="363"/>
    </row>
    <row r="271" ht="15.75">
      <c r="M271" s="363"/>
    </row>
    <row r="272" ht="15.75">
      <c r="M272" s="363"/>
    </row>
    <row r="273" ht="15.75">
      <c r="M273" s="363"/>
    </row>
    <row r="274" ht="15.75">
      <c r="M274" s="363"/>
    </row>
    <row r="275" ht="15.75">
      <c r="M275" s="363"/>
    </row>
    <row r="276" ht="15.75">
      <c r="M276" s="363"/>
    </row>
    <row r="277" ht="15.75">
      <c r="M277" s="363"/>
    </row>
    <row r="278" ht="15.75">
      <c r="M278" s="363"/>
    </row>
    <row r="279" ht="15.75">
      <c r="M279" s="363"/>
    </row>
    <row r="280" ht="15.75">
      <c r="M280" s="363"/>
    </row>
    <row r="281" ht="15.75">
      <c r="M281" s="363"/>
    </row>
    <row r="282" ht="15.75">
      <c r="M282" s="363"/>
    </row>
    <row r="283" ht="15.75">
      <c r="M283" s="363"/>
    </row>
    <row r="284" ht="15.75">
      <c r="M284" s="363"/>
    </row>
    <row r="285" ht="15.75">
      <c r="M285" s="363"/>
    </row>
    <row r="286" ht="15.75">
      <c r="M286" s="363"/>
    </row>
    <row r="287" ht="15.75">
      <c r="M287" s="363"/>
    </row>
    <row r="288" ht="15.75">
      <c r="M288" s="363"/>
    </row>
    <row r="289" ht="15.75">
      <c r="M289" s="363"/>
    </row>
    <row r="290" ht="15.75">
      <c r="M290" s="363"/>
    </row>
    <row r="291" ht="15.75">
      <c r="M291" s="363"/>
    </row>
    <row r="292" ht="15.75">
      <c r="M292" s="363"/>
    </row>
    <row r="293" ht="15.75">
      <c r="M293" s="363"/>
    </row>
    <row r="294" ht="15.75">
      <c r="M294" s="363"/>
    </row>
    <row r="295" ht="15.75">
      <c r="M295" s="363"/>
    </row>
    <row r="296" ht="15.75">
      <c r="M296" s="363"/>
    </row>
    <row r="297" ht="15.75">
      <c r="M297" s="363"/>
    </row>
    <row r="298" ht="15.75">
      <c r="M298" s="363"/>
    </row>
    <row r="299" ht="15.75">
      <c r="M299" s="363"/>
    </row>
    <row r="300" ht="15.75">
      <c r="M300" s="363"/>
    </row>
    <row r="301" ht="15.75">
      <c r="M301" s="363"/>
    </row>
    <row r="302" ht="15.75">
      <c r="M302" s="363"/>
    </row>
    <row r="303" ht="15.75">
      <c r="M303" s="363"/>
    </row>
    <row r="304" ht="15.75">
      <c r="M304" s="363"/>
    </row>
    <row r="305" ht="15.75">
      <c r="M305" s="363"/>
    </row>
    <row r="306" ht="15.75">
      <c r="M306" s="363"/>
    </row>
    <row r="307" ht="15.75">
      <c r="M307" s="363"/>
    </row>
    <row r="308" ht="15.75">
      <c r="M308" s="363"/>
    </row>
    <row r="309" ht="15.75">
      <c r="M309" s="363"/>
    </row>
    <row r="310" ht="15.75">
      <c r="M310" s="363"/>
    </row>
    <row r="311" ht="15.75">
      <c r="M311" s="363"/>
    </row>
    <row r="312" ht="15.75">
      <c r="M312" s="363"/>
    </row>
    <row r="313" ht="15.75">
      <c r="M313" s="363"/>
    </row>
    <row r="314" ht="15.75">
      <c r="M314" s="363"/>
    </row>
    <row r="315" ht="15.75">
      <c r="M315" s="363"/>
    </row>
    <row r="316" ht="15.75">
      <c r="M316" s="363"/>
    </row>
    <row r="317" ht="15.75">
      <c r="M317" s="363"/>
    </row>
    <row r="318" ht="15.75">
      <c r="M318" s="363"/>
    </row>
    <row r="319" ht="15.75">
      <c r="M319" s="363"/>
    </row>
    <row r="320" ht="15.75">
      <c r="M320" s="363"/>
    </row>
    <row r="321" ht="15.75">
      <c r="M321" s="363"/>
    </row>
    <row r="322" ht="15.75">
      <c r="M322" s="363"/>
    </row>
    <row r="323" ht="15.75">
      <c r="M323" s="363"/>
    </row>
    <row r="324" ht="15.75">
      <c r="M324" s="363"/>
    </row>
    <row r="325" ht="15.75">
      <c r="M325" s="363"/>
    </row>
    <row r="326" ht="15.75">
      <c r="M326" s="363"/>
    </row>
    <row r="327" ht="15.75">
      <c r="M327" s="363"/>
    </row>
    <row r="328" ht="15.75">
      <c r="M328" s="363"/>
    </row>
    <row r="329" ht="15.75">
      <c r="M329" s="363"/>
    </row>
    <row r="330" ht="15.75">
      <c r="M330" s="363"/>
    </row>
    <row r="331" ht="15.75">
      <c r="M331" s="363"/>
    </row>
    <row r="332" ht="15.75">
      <c r="M332" s="363"/>
    </row>
    <row r="333" ht="15.75">
      <c r="M333" s="363"/>
    </row>
    <row r="334" ht="15.75">
      <c r="M334" s="363"/>
    </row>
    <row r="335" ht="15.75">
      <c r="M335" s="363"/>
    </row>
    <row r="336" ht="15.75">
      <c r="M336" s="363"/>
    </row>
    <row r="337" ht="15.75">
      <c r="M337" s="363"/>
    </row>
    <row r="338" ht="15.75">
      <c r="M338" s="363"/>
    </row>
    <row r="339" ht="15.75">
      <c r="M339" s="363"/>
    </row>
    <row r="340" ht="15.75">
      <c r="M340" s="363"/>
    </row>
    <row r="341" ht="15.75">
      <c r="M341" s="363"/>
    </row>
    <row r="342" ht="15.75">
      <c r="M342" s="363"/>
    </row>
    <row r="343" ht="15.75">
      <c r="M343" s="363"/>
    </row>
    <row r="344" ht="15.75">
      <c r="M344" s="363"/>
    </row>
    <row r="345" ht="15.75">
      <c r="M345" s="363"/>
    </row>
    <row r="346" ht="15.75">
      <c r="M346" s="363"/>
    </row>
    <row r="347" ht="15.75">
      <c r="M347" s="363"/>
    </row>
    <row r="348" ht="15.75">
      <c r="M348" s="363"/>
    </row>
    <row r="349" ht="15.75">
      <c r="M349" s="363"/>
    </row>
    <row r="350" ht="15.75">
      <c r="M350" s="363"/>
    </row>
    <row r="351" ht="15.75">
      <c r="M351" s="363"/>
    </row>
    <row r="352" ht="15.75">
      <c r="M352" s="363"/>
    </row>
    <row r="353" ht="15.75">
      <c r="M353" s="363"/>
    </row>
    <row r="354" ht="15.75">
      <c r="M354" s="363"/>
    </row>
    <row r="355" ht="15.75">
      <c r="M355" s="363"/>
    </row>
    <row r="356" ht="15.75">
      <c r="M356" s="363"/>
    </row>
    <row r="357" ht="15.75">
      <c r="M357" s="363"/>
    </row>
    <row r="358" ht="15.75">
      <c r="M358" s="363"/>
    </row>
    <row r="359" ht="15.75">
      <c r="M359" s="363"/>
    </row>
    <row r="360" ht="15.75">
      <c r="M360" s="363"/>
    </row>
    <row r="361" ht="15.75">
      <c r="M361" s="363"/>
    </row>
    <row r="362" ht="15.75">
      <c r="M362" s="363"/>
    </row>
    <row r="363" ht="15.75">
      <c r="M363" s="363"/>
    </row>
    <row r="364" ht="15.75">
      <c r="M364" s="363"/>
    </row>
    <row r="365" ht="15.75">
      <c r="M365" s="363"/>
    </row>
    <row r="366" ht="15.75">
      <c r="M366" s="363"/>
    </row>
    <row r="367" ht="15.75">
      <c r="M367" s="363"/>
    </row>
    <row r="368" ht="15.75">
      <c r="M368" s="363"/>
    </row>
    <row r="369" ht="15.75">
      <c r="M369" s="363"/>
    </row>
    <row r="370" ht="15.75">
      <c r="M370" s="363"/>
    </row>
    <row r="371" ht="15.75">
      <c r="M371" s="363"/>
    </row>
    <row r="372" ht="15.75">
      <c r="M372" s="363"/>
    </row>
    <row r="373" ht="15.75">
      <c r="M373" s="363"/>
    </row>
    <row r="374" ht="15.75">
      <c r="M374" s="363"/>
    </row>
    <row r="375" ht="15.75">
      <c r="M375" s="363"/>
    </row>
    <row r="376" ht="15.75">
      <c r="M376" s="363"/>
    </row>
    <row r="377" ht="15.75">
      <c r="M377" s="363"/>
    </row>
    <row r="378" ht="15.75">
      <c r="M378" s="363"/>
    </row>
    <row r="379" ht="15.75">
      <c r="M379" s="363"/>
    </row>
    <row r="380" ht="15.75">
      <c r="M380" s="363"/>
    </row>
    <row r="381" ht="15.75">
      <c r="M381" s="363"/>
    </row>
    <row r="382" ht="15.75">
      <c r="M382" s="363"/>
    </row>
    <row r="383" ht="15.75">
      <c r="M383" s="363"/>
    </row>
    <row r="384" ht="15.75">
      <c r="M384" s="363"/>
    </row>
    <row r="385" ht="15.75">
      <c r="M385" s="363"/>
    </row>
    <row r="386" ht="15.75">
      <c r="M386" s="363"/>
    </row>
    <row r="387" ht="15.75">
      <c r="M387" s="363"/>
    </row>
    <row r="388" ht="15.75">
      <c r="M388" s="363"/>
    </row>
    <row r="389" ht="15.75">
      <c r="M389" s="363"/>
    </row>
    <row r="390" ht="15.75">
      <c r="M390" s="363"/>
    </row>
    <row r="391" ht="15.75">
      <c r="M391" s="363"/>
    </row>
    <row r="392" ht="15.75">
      <c r="M392" s="363"/>
    </row>
    <row r="393" ht="15.75">
      <c r="M393" s="363"/>
    </row>
    <row r="394" ht="15.75">
      <c r="M394" s="363"/>
    </row>
    <row r="395" ht="15.75">
      <c r="M395" s="363"/>
    </row>
    <row r="396" ht="15.75">
      <c r="M396" s="363"/>
    </row>
    <row r="397" ht="15.75">
      <c r="M397" s="363"/>
    </row>
    <row r="398" ht="15.75">
      <c r="M398" s="363"/>
    </row>
    <row r="399" ht="15.75">
      <c r="M399" s="363"/>
    </row>
    <row r="400" ht="15.75">
      <c r="M400" s="363"/>
    </row>
    <row r="401" ht="15.75">
      <c r="M401" s="363"/>
    </row>
    <row r="402" ht="15.75">
      <c r="M402" s="363"/>
    </row>
    <row r="403" ht="15.75">
      <c r="M403" s="363"/>
    </row>
    <row r="404" ht="15.75">
      <c r="M404" s="363"/>
    </row>
    <row r="405" ht="15.75">
      <c r="M405" s="363"/>
    </row>
    <row r="406" ht="15.75">
      <c r="M406" s="363"/>
    </row>
    <row r="407" ht="15.75">
      <c r="M407" s="363"/>
    </row>
    <row r="408" ht="15.75">
      <c r="M408" s="363"/>
    </row>
    <row r="409" ht="15.75">
      <c r="M409" s="363"/>
    </row>
    <row r="410" ht="15.75">
      <c r="M410" s="363"/>
    </row>
    <row r="411" ht="15.75">
      <c r="M411" s="363"/>
    </row>
    <row r="412" ht="15.75">
      <c r="M412" s="363"/>
    </row>
    <row r="413" ht="15.75">
      <c r="M413" s="363"/>
    </row>
    <row r="414" ht="15.75">
      <c r="M414" s="363"/>
    </row>
    <row r="415" ht="15.75">
      <c r="M415" s="363"/>
    </row>
    <row r="416" ht="15.75">
      <c r="M416" s="363"/>
    </row>
    <row r="417" ht="15.75">
      <c r="M417" s="363"/>
    </row>
    <row r="418" ht="15.75">
      <c r="M418" s="363"/>
    </row>
    <row r="419" ht="15.75">
      <c r="M419" s="363"/>
    </row>
    <row r="420" ht="15.75">
      <c r="M420" s="363"/>
    </row>
    <row r="421" ht="15.75">
      <c r="M421" s="363"/>
    </row>
    <row r="422" ht="15.75">
      <c r="M422" s="363"/>
    </row>
    <row r="423" ht="15.75">
      <c r="M423" s="363"/>
    </row>
    <row r="424" ht="15.75">
      <c r="M424" s="363"/>
    </row>
    <row r="425" ht="15.75">
      <c r="M425" s="363"/>
    </row>
    <row r="426" ht="15.75">
      <c r="M426" s="363"/>
    </row>
    <row r="427" ht="15.75">
      <c r="M427" s="363"/>
    </row>
    <row r="428" ht="15.75">
      <c r="M428" s="363"/>
    </row>
    <row r="429" ht="15.75">
      <c r="M429" s="363"/>
    </row>
    <row r="430" ht="15.75">
      <c r="M430" s="363"/>
    </row>
    <row r="431" ht="15.75">
      <c r="M431" s="363"/>
    </row>
    <row r="432" ht="15.75">
      <c r="M432" s="363"/>
    </row>
    <row r="433" ht="15.75">
      <c r="M433" s="363"/>
    </row>
    <row r="434" ht="15.75">
      <c r="M434" s="363"/>
    </row>
    <row r="435" ht="15.75">
      <c r="M435" s="363"/>
    </row>
    <row r="436" ht="15.75">
      <c r="M436" s="363"/>
    </row>
    <row r="437" ht="15.75">
      <c r="M437" s="363"/>
    </row>
    <row r="438" ht="15.75">
      <c r="M438" s="363"/>
    </row>
    <row r="439" ht="15.75">
      <c r="M439" s="363"/>
    </row>
    <row r="440" ht="15.75">
      <c r="M440" s="363"/>
    </row>
    <row r="441" ht="15.75">
      <c r="M441" s="363"/>
    </row>
    <row r="442" ht="15.75">
      <c r="M442" s="363"/>
    </row>
    <row r="443" ht="15.75">
      <c r="M443" s="363"/>
    </row>
    <row r="444" ht="15.75">
      <c r="M444" s="363"/>
    </row>
    <row r="445" ht="15.75">
      <c r="M445" s="363"/>
    </row>
    <row r="446" ht="15.75">
      <c r="M446" s="363"/>
    </row>
    <row r="447" ht="15.75">
      <c r="M447" s="363"/>
    </row>
    <row r="448" ht="15.75">
      <c r="M448" s="363"/>
    </row>
    <row r="449" ht="15.75">
      <c r="M449" s="363"/>
    </row>
    <row r="450" ht="15.75">
      <c r="M450" s="363"/>
    </row>
    <row r="451" ht="15.75">
      <c r="M451" s="363"/>
    </row>
    <row r="452" ht="15.75">
      <c r="M452" s="363"/>
    </row>
    <row r="453" ht="15.75">
      <c r="M453" s="363"/>
    </row>
    <row r="454" ht="15.75">
      <c r="M454" s="363"/>
    </row>
    <row r="455" ht="15.75">
      <c r="M455" s="363"/>
    </row>
    <row r="456" ht="15.75">
      <c r="M456" s="363"/>
    </row>
    <row r="457" ht="15.75">
      <c r="M457" s="363"/>
    </row>
    <row r="458" ht="15.75">
      <c r="M458" s="363"/>
    </row>
    <row r="459" ht="15.75">
      <c r="M459" s="363"/>
    </row>
    <row r="460" ht="15.75">
      <c r="M460" s="363"/>
    </row>
    <row r="461" ht="15.75">
      <c r="M461" s="363"/>
    </row>
    <row r="462" ht="15.75">
      <c r="M462" s="363"/>
    </row>
    <row r="463" ht="15.75">
      <c r="M463" s="363"/>
    </row>
    <row r="464" ht="15.75">
      <c r="M464" s="363"/>
    </row>
    <row r="465" ht="15.75">
      <c r="M465" s="363"/>
    </row>
    <row r="466" ht="15.75">
      <c r="M466" s="363"/>
    </row>
    <row r="467" ht="15.75">
      <c r="M467" s="363"/>
    </row>
    <row r="468" ht="15.75">
      <c r="M468" s="363"/>
    </row>
    <row r="469" ht="15.75">
      <c r="M469" s="363"/>
    </row>
    <row r="470" ht="15.75">
      <c r="M470" s="363"/>
    </row>
    <row r="471" ht="15.75">
      <c r="M471" s="363"/>
    </row>
    <row r="472" ht="15.75">
      <c r="M472" s="363"/>
    </row>
    <row r="473" ht="15.75">
      <c r="M473" s="363"/>
    </row>
    <row r="474" ht="15.75">
      <c r="M474" s="363"/>
    </row>
    <row r="475" ht="15.75">
      <c r="M475" s="363"/>
    </row>
    <row r="476" ht="15.75">
      <c r="M476" s="363"/>
    </row>
    <row r="477" ht="15.75">
      <c r="M477" s="363"/>
    </row>
    <row r="478" ht="15.75">
      <c r="M478" s="363"/>
    </row>
    <row r="479" ht="15.75">
      <c r="M479" s="363"/>
    </row>
    <row r="480" ht="15.75">
      <c r="M480" s="363"/>
    </row>
    <row r="481" ht="15.75">
      <c r="M481" s="363"/>
    </row>
    <row r="482" ht="15.75">
      <c r="M482" s="363"/>
    </row>
    <row r="483" ht="15.75">
      <c r="M483" s="363"/>
    </row>
    <row r="484" ht="15.75">
      <c r="M484" s="363"/>
    </row>
    <row r="485" ht="15.75">
      <c r="M485" s="363"/>
    </row>
    <row r="486" ht="15.75">
      <c r="M486" s="363"/>
    </row>
    <row r="487" ht="15.75">
      <c r="M487" s="363"/>
    </row>
    <row r="488" ht="15.75">
      <c r="M488" s="363"/>
    </row>
    <row r="489" ht="15.75">
      <c r="M489" s="363"/>
    </row>
    <row r="490" ht="15.75">
      <c r="M490" s="363"/>
    </row>
    <row r="491" ht="15.75">
      <c r="M491" s="363"/>
    </row>
    <row r="492" ht="15.75">
      <c r="M492" s="363"/>
    </row>
    <row r="493" ht="15.75">
      <c r="M493" s="363"/>
    </row>
    <row r="494" ht="15.75">
      <c r="M494" s="363"/>
    </row>
    <row r="495" ht="15.75">
      <c r="M495" s="363"/>
    </row>
    <row r="496" ht="15.75">
      <c r="M496" s="363"/>
    </row>
    <row r="497" ht="15.75">
      <c r="M497" s="363"/>
    </row>
    <row r="498" ht="15.75">
      <c r="M498" s="363"/>
    </row>
    <row r="499" ht="15.75">
      <c r="M499" s="363"/>
    </row>
    <row r="500" ht="15.75">
      <c r="M500" s="363"/>
    </row>
    <row r="501" ht="15.75">
      <c r="M501" s="363"/>
    </row>
    <row r="502" ht="15.75">
      <c r="M502" s="363"/>
    </row>
    <row r="503" ht="15.75">
      <c r="M503" s="363"/>
    </row>
    <row r="504" ht="15.75">
      <c r="M504" s="363"/>
    </row>
    <row r="505" ht="15.75">
      <c r="M505" s="363"/>
    </row>
    <row r="506" ht="15.75">
      <c r="M506" s="363"/>
    </row>
    <row r="507" ht="15.75">
      <c r="M507" s="363"/>
    </row>
    <row r="508" ht="15.75">
      <c r="M508" s="363"/>
    </row>
    <row r="509" ht="15.75">
      <c r="M509" s="363"/>
    </row>
    <row r="510" ht="15.75">
      <c r="M510" s="363"/>
    </row>
    <row r="511" ht="15.75">
      <c r="M511" s="363"/>
    </row>
    <row r="512" ht="15.75">
      <c r="M512" s="363"/>
    </row>
    <row r="513" ht="15.75">
      <c r="M513" s="363"/>
    </row>
    <row r="514" ht="15.75">
      <c r="M514" s="363"/>
    </row>
    <row r="515" ht="15.75">
      <c r="M515" s="363"/>
    </row>
    <row r="516" ht="15.75">
      <c r="M516" s="363"/>
    </row>
    <row r="517" ht="15.75">
      <c r="M517" s="363"/>
    </row>
    <row r="518" ht="15.75">
      <c r="M518" s="363"/>
    </row>
    <row r="519" ht="15.75">
      <c r="M519" s="363"/>
    </row>
    <row r="520" ht="15.75">
      <c r="M520" s="363"/>
    </row>
    <row r="521" ht="15.75">
      <c r="M521" s="363"/>
    </row>
    <row r="522" ht="15.75">
      <c r="M522" s="363"/>
    </row>
    <row r="523" ht="15.75">
      <c r="M523" s="363"/>
    </row>
    <row r="524" ht="15.75">
      <c r="M524" s="363"/>
    </row>
    <row r="525" ht="15.75">
      <c r="M525" s="363"/>
    </row>
    <row r="526" ht="15.75">
      <c r="M526" s="363"/>
    </row>
    <row r="527" ht="15.75">
      <c r="M527" s="363"/>
    </row>
    <row r="528" ht="15.75">
      <c r="M528" s="363"/>
    </row>
    <row r="529" ht="15.75">
      <c r="M529" s="363"/>
    </row>
    <row r="530" ht="15.75">
      <c r="M530" s="363"/>
    </row>
    <row r="531" ht="15.75">
      <c r="M531" s="363"/>
    </row>
    <row r="532" ht="15.75">
      <c r="M532" s="363"/>
    </row>
    <row r="533" ht="15.75">
      <c r="M533" s="363"/>
    </row>
    <row r="534" ht="15.75">
      <c r="M534" s="363"/>
    </row>
    <row r="535" ht="15.75">
      <c r="M535" s="363"/>
    </row>
  </sheetData>
  <sheetProtection password="D554" sheet="1" objects="1" scenarios="1" insertRows="0"/>
  <mergeCells count="19"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I9:I10"/>
    <mergeCell ref="J9:J10"/>
    <mergeCell ref="K8:K10"/>
    <mergeCell ref="L8:L10"/>
    <mergeCell ref="B46:E46"/>
    <mergeCell ref="B47:E47"/>
    <mergeCell ref="B43:E43"/>
    <mergeCell ref="B44:E44"/>
    <mergeCell ref="B45:E45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31">
      <selection activeCell="I50" sqref="I50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05" t="s">
        <v>558</v>
      </c>
      <c r="B1" s="230"/>
      <c r="C1" s="231"/>
      <c r="D1" s="231"/>
      <c r="E1" s="231"/>
      <c r="F1" s="231"/>
      <c r="G1" s="231"/>
      <c r="H1" s="231"/>
      <c r="I1" s="231"/>
      <c r="J1" s="287"/>
      <c r="K1" s="110"/>
      <c r="L1" s="288"/>
      <c r="M1" s="288"/>
    </row>
    <row r="2" spans="1:13" ht="15.75">
      <c r="A2" s="53"/>
      <c r="B2" s="230"/>
      <c r="C2" s="231"/>
      <c r="D2" s="231"/>
      <c r="E2" s="231"/>
      <c r="F2" s="231"/>
      <c r="G2" s="231"/>
      <c r="H2" s="231"/>
      <c r="I2" s="231"/>
      <c r="J2" s="287"/>
      <c r="K2" s="288"/>
      <c r="L2" s="288"/>
      <c r="M2" s="288"/>
    </row>
    <row r="3" spans="1:17" ht="15.75">
      <c r="A3" s="51" t="str">
        <f>CONCATENATE("на ",UPPER(pdeName))</f>
        <v>на КОРПОРАЦИЯ ЗА ТЕХНОЛОГИИ И ИНОВАЦИИ АД</v>
      </c>
      <c r="B3" s="232"/>
      <c r="C3" s="233"/>
      <c r="D3" s="233"/>
      <c r="E3" s="233"/>
      <c r="F3" s="233"/>
      <c r="G3" s="233"/>
      <c r="H3" s="233"/>
      <c r="I3" s="233"/>
      <c r="J3" s="233"/>
      <c r="K3" s="289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290"/>
      <c r="P4" s="113"/>
      <c r="Q4" s="90"/>
      <c r="R4" s="291"/>
    </row>
    <row r="5" spans="1:18" ht="15.75">
      <c r="A5" s="51" t="str">
        <f>CONCATENATE("към ",TEXT(endDate,"dd.mm.yyyy")," г.")</f>
        <v>към 30.06.2017 г.</v>
      </c>
      <c r="B5" s="234"/>
      <c r="C5" s="108"/>
      <c r="D5" s="108"/>
      <c r="E5" s="108"/>
      <c r="F5" s="108"/>
      <c r="G5" s="233"/>
      <c r="H5" s="233"/>
      <c r="I5" s="233"/>
      <c r="J5" s="53"/>
      <c r="L5" s="236"/>
      <c r="P5" s="113"/>
      <c r="Q5" s="115"/>
      <c r="R5" s="286"/>
    </row>
    <row r="6" spans="1:18" ht="15.75">
      <c r="A6" s="235"/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P6" s="236"/>
      <c r="Q6" s="292"/>
      <c r="R6" s="92" t="s">
        <v>38</v>
      </c>
    </row>
    <row r="7" spans="1:18" s="103" customFormat="1" ht="31.5">
      <c r="A7" s="689" t="s">
        <v>497</v>
      </c>
      <c r="B7" s="690"/>
      <c r="C7" s="693" t="s">
        <v>40</v>
      </c>
      <c r="D7" s="237" t="s">
        <v>559</v>
      </c>
      <c r="E7" s="237"/>
      <c r="F7" s="237"/>
      <c r="G7" s="237"/>
      <c r="H7" s="237" t="s">
        <v>560</v>
      </c>
      <c r="I7" s="237"/>
      <c r="J7" s="685" t="s">
        <v>561</v>
      </c>
      <c r="K7" s="237" t="s">
        <v>562</v>
      </c>
      <c r="L7" s="237"/>
      <c r="M7" s="237"/>
      <c r="N7" s="237"/>
      <c r="O7" s="237" t="s">
        <v>560</v>
      </c>
      <c r="P7" s="237"/>
      <c r="Q7" s="685" t="s">
        <v>563</v>
      </c>
      <c r="R7" s="687" t="s">
        <v>564</v>
      </c>
    </row>
    <row r="8" spans="1:18" s="103" customFormat="1" ht="66.75" customHeight="1">
      <c r="A8" s="691"/>
      <c r="B8" s="692"/>
      <c r="C8" s="694"/>
      <c r="D8" s="238" t="s">
        <v>565</v>
      </c>
      <c r="E8" s="238" t="s">
        <v>566</v>
      </c>
      <c r="F8" s="238" t="s">
        <v>567</v>
      </c>
      <c r="G8" s="238" t="s">
        <v>568</v>
      </c>
      <c r="H8" s="238" t="s">
        <v>569</v>
      </c>
      <c r="I8" s="238" t="s">
        <v>570</v>
      </c>
      <c r="J8" s="686"/>
      <c r="K8" s="238" t="s">
        <v>565</v>
      </c>
      <c r="L8" s="238" t="s">
        <v>571</v>
      </c>
      <c r="M8" s="238" t="s">
        <v>572</v>
      </c>
      <c r="N8" s="238" t="s">
        <v>573</v>
      </c>
      <c r="O8" s="238" t="s">
        <v>569</v>
      </c>
      <c r="P8" s="238" t="s">
        <v>570</v>
      </c>
      <c r="Q8" s="686"/>
      <c r="R8" s="688"/>
    </row>
    <row r="9" spans="1:18" s="103" customFormat="1" ht="15.75">
      <c r="A9" s="239" t="s">
        <v>574</v>
      </c>
      <c r="B9" s="240"/>
      <c r="C9" s="241" t="s">
        <v>47</v>
      </c>
      <c r="D9" s="242">
        <v>1</v>
      </c>
      <c r="E9" s="242">
        <v>2</v>
      </c>
      <c r="F9" s="242">
        <v>3</v>
      </c>
      <c r="G9" s="242">
        <v>4</v>
      </c>
      <c r="H9" s="242">
        <v>5</v>
      </c>
      <c r="I9" s="242">
        <v>6</v>
      </c>
      <c r="J9" s="242">
        <v>7</v>
      </c>
      <c r="K9" s="242">
        <v>8</v>
      </c>
      <c r="L9" s="242">
        <v>9</v>
      </c>
      <c r="M9" s="242">
        <v>10</v>
      </c>
      <c r="N9" s="242">
        <v>11</v>
      </c>
      <c r="O9" s="242">
        <v>12</v>
      </c>
      <c r="P9" s="242">
        <v>13</v>
      </c>
      <c r="Q9" s="242">
        <v>14</v>
      </c>
      <c r="R9" s="293">
        <v>15</v>
      </c>
    </row>
    <row r="10" spans="1:18" ht="15.75">
      <c r="A10" s="243" t="s">
        <v>575</v>
      </c>
      <c r="B10" s="244" t="s">
        <v>576</v>
      </c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94"/>
    </row>
    <row r="11" spans="1:18" ht="15.75">
      <c r="A11" s="247" t="s">
        <v>577</v>
      </c>
      <c r="B11" s="248" t="s">
        <v>578</v>
      </c>
      <c r="C11" s="249" t="s">
        <v>579</v>
      </c>
      <c r="D11" s="250">
        <v>3959</v>
      </c>
      <c r="E11" s="250"/>
      <c r="F11" s="250">
        <v>206</v>
      </c>
      <c r="G11" s="251">
        <f>D11+E11-F11</f>
        <v>3753</v>
      </c>
      <c r="H11" s="250"/>
      <c r="I11" s="250"/>
      <c r="J11" s="251">
        <f>G11+H11-I11</f>
        <v>3753</v>
      </c>
      <c r="K11" s="250"/>
      <c r="L11" s="250"/>
      <c r="M11" s="250"/>
      <c r="N11" s="251">
        <f>K11+L11-M11</f>
        <v>0</v>
      </c>
      <c r="O11" s="250"/>
      <c r="P11" s="250"/>
      <c r="Q11" s="251">
        <f aca="true" t="shared" si="0" ref="Q11:Q27">N11+O11-P11</f>
        <v>0</v>
      </c>
      <c r="R11" s="295">
        <f aca="true" t="shared" si="1" ref="R11:R27">J11-Q11</f>
        <v>3753</v>
      </c>
    </row>
    <row r="12" spans="1:18" ht="15.75">
      <c r="A12" s="247" t="s">
        <v>580</v>
      </c>
      <c r="B12" s="248" t="s">
        <v>581</v>
      </c>
      <c r="C12" s="249" t="s">
        <v>582</v>
      </c>
      <c r="D12" s="250">
        <v>2858</v>
      </c>
      <c r="E12" s="250"/>
      <c r="F12" s="250">
        <v>78</v>
      </c>
      <c r="G12" s="251">
        <f aca="true" t="shared" si="2" ref="G12:G41">D12+E12-F12</f>
        <v>2780</v>
      </c>
      <c r="H12" s="250"/>
      <c r="I12" s="250"/>
      <c r="J12" s="251">
        <f aca="true" t="shared" si="3" ref="J12:J41">G12+H12-I12</f>
        <v>2780</v>
      </c>
      <c r="K12" s="250">
        <v>285</v>
      </c>
      <c r="L12" s="250">
        <v>20</v>
      </c>
      <c r="M12" s="250">
        <v>7</v>
      </c>
      <c r="N12" s="251">
        <f aca="true" t="shared" si="4" ref="N12:N41">K12+L12-M12</f>
        <v>298</v>
      </c>
      <c r="O12" s="250"/>
      <c r="P12" s="250"/>
      <c r="Q12" s="251">
        <f t="shared" si="0"/>
        <v>298</v>
      </c>
      <c r="R12" s="295">
        <f t="shared" si="1"/>
        <v>2482</v>
      </c>
    </row>
    <row r="13" spans="1:18" ht="15.75">
      <c r="A13" s="247" t="s">
        <v>583</v>
      </c>
      <c r="B13" s="248" t="s">
        <v>584</v>
      </c>
      <c r="C13" s="249" t="s">
        <v>585</v>
      </c>
      <c r="D13" s="250">
        <v>202</v>
      </c>
      <c r="E13" s="250"/>
      <c r="F13" s="250">
        <v>3</v>
      </c>
      <c r="G13" s="251">
        <f t="shared" si="2"/>
        <v>199</v>
      </c>
      <c r="H13" s="250"/>
      <c r="I13" s="250"/>
      <c r="J13" s="251">
        <f t="shared" si="3"/>
        <v>199</v>
      </c>
      <c r="K13" s="250">
        <v>199</v>
      </c>
      <c r="L13" s="250"/>
      <c r="M13" s="250">
        <v>2</v>
      </c>
      <c r="N13" s="251">
        <f t="shared" si="4"/>
        <v>197</v>
      </c>
      <c r="O13" s="250"/>
      <c r="P13" s="250"/>
      <c r="Q13" s="251">
        <f t="shared" si="0"/>
        <v>197</v>
      </c>
      <c r="R13" s="295">
        <f t="shared" si="1"/>
        <v>2</v>
      </c>
    </row>
    <row r="14" spans="1:18" ht="15.75">
      <c r="A14" s="247" t="s">
        <v>586</v>
      </c>
      <c r="B14" s="248" t="s">
        <v>587</v>
      </c>
      <c r="C14" s="249" t="s">
        <v>588</v>
      </c>
      <c r="D14" s="250">
        <v>283</v>
      </c>
      <c r="E14" s="250"/>
      <c r="F14" s="250"/>
      <c r="G14" s="251">
        <f t="shared" si="2"/>
        <v>283</v>
      </c>
      <c r="H14" s="250"/>
      <c r="I14" s="250"/>
      <c r="J14" s="251">
        <f t="shared" si="3"/>
        <v>283</v>
      </c>
      <c r="K14" s="250">
        <v>236</v>
      </c>
      <c r="L14" s="250">
        <v>4</v>
      </c>
      <c r="M14" s="250"/>
      <c r="N14" s="251">
        <f t="shared" si="4"/>
        <v>240</v>
      </c>
      <c r="O14" s="250"/>
      <c r="P14" s="250"/>
      <c r="Q14" s="251">
        <f t="shared" si="0"/>
        <v>240</v>
      </c>
      <c r="R14" s="295">
        <f t="shared" si="1"/>
        <v>43</v>
      </c>
    </row>
    <row r="15" spans="1:18" ht="15.75">
      <c r="A15" s="247" t="s">
        <v>589</v>
      </c>
      <c r="B15" s="248" t="s">
        <v>590</v>
      </c>
      <c r="C15" s="249" t="s">
        <v>591</v>
      </c>
      <c r="D15" s="250">
        <v>70</v>
      </c>
      <c r="E15" s="250"/>
      <c r="F15" s="250"/>
      <c r="G15" s="251">
        <f t="shared" si="2"/>
        <v>70</v>
      </c>
      <c r="H15" s="250"/>
      <c r="I15" s="250"/>
      <c r="J15" s="251">
        <f t="shared" si="3"/>
        <v>70</v>
      </c>
      <c r="K15" s="250">
        <v>70</v>
      </c>
      <c r="L15" s="250"/>
      <c r="M15" s="250"/>
      <c r="N15" s="251">
        <f t="shared" si="4"/>
        <v>70</v>
      </c>
      <c r="O15" s="250"/>
      <c r="P15" s="250"/>
      <c r="Q15" s="251">
        <f t="shared" si="0"/>
        <v>70</v>
      </c>
      <c r="R15" s="295">
        <f t="shared" si="1"/>
        <v>0</v>
      </c>
    </row>
    <row r="16" spans="1:18" ht="15.75">
      <c r="A16" s="666" t="s">
        <v>592</v>
      </c>
      <c r="B16" s="248" t="s">
        <v>593</v>
      </c>
      <c r="C16" s="249" t="s">
        <v>594</v>
      </c>
      <c r="D16" s="250"/>
      <c r="E16" s="250"/>
      <c r="F16" s="250"/>
      <c r="G16" s="251">
        <f t="shared" si="2"/>
        <v>0</v>
      </c>
      <c r="H16" s="250"/>
      <c r="I16" s="250"/>
      <c r="J16" s="251">
        <f t="shared" si="3"/>
        <v>0</v>
      </c>
      <c r="K16" s="250"/>
      <c r="L16" s="250"/>
      <c r="M16" s="250"/>
      <c r="N16" s="251">
        <f t="shared" si="4"/>
        <v>0</v>
      </c>
      <c r="O16" s="250"/>
      <c r="P16" s="250"/>
      <c r="Q16" s="251">
        <f t="shared" si="0"/>
        <v>0</v>
      </c>
      <c r="R16" s="295">
        <f t="shared" si="1"/>
        <v>0</v>
      </c>
    </row>
    <row r="17" spans="1:18" s="229" customFormat="1" ht="31.5">
      <c r="A17" s="247" t="s">
        <v>595</v>
      </c>
      <c r="B17" s="252" t="s">
        <v>596</v>
      </c>
      <c r="C17" s="253" t="s">
        <v>597</v>
      </c>
      <c r="D17" s="250">
        <v>219</v>
      </c>
      <c r="E17" s="250"/>
      <c r="F17" s="250"/>
      <c r="G17" s="251">
        <f t="shared" si="2"/>
        <v>219</v>
      </c>
      <c r="H17" s="250"/>
      <c r="I17" s="250"/>
      <c r="J17" s="251">
        <f t="shared" si="3"/>
        <v>219</v>
      </c>
      <c r="K17" s="250"/>
      <c r="L17" s="250"/>
      <c r="M17" s="250"/>
      <c r="N17" s="251">
        <f t="shared" si="4"/>
        <v>0</v>
      </c>
      <c r="O17" s="250"/>
      <c r="P17" s="250"/>
      <c r="Q17" s="251">
        <f t="shared" si="0"/>
        <v>0</v>
      </c>
      <c r="R17" s="295">
        <f t="shared" si="1"/>
        <v>219</v>
      </c>
    </row>
    <row r="18" spans="1:18" ht="15.75">
      <c r="A18" s="247" t="s">
        <v>598</v>
      </c>
      <c r="B18" s="252" t="s">
        <v>599</v>
      </c>
      <c r="C18" s="249" t="s">
        <v>600</v>
      </c>
      <c r="D18" s="250">
        <v>267</v>
      </c>
      <c r="E18" s="250">
        <v>1</v>
      </c>
      <c r="F18" s="250"/>
      <c r="G18" s="251">
        <f t="shared" si="2"/>
        <v>268</v>
      </c>
      <c r="H18" s="250"/>
      <c r="I18" s="250"/>
      <c r="J18" s="251">
        <f t="shared" si="3"/>
        <v>268</v>
      </c>
      <c r="K18" s="250">
        <v>205</v>
      </c>
      <c r="L18" s="250">
        <v>7</v>
      </c>
      <c r="M18" s="250"/>
      <c r="N18" s="251">
        <f t="shared" si="4"/>
        <v>212</v>
      </c>
      <c r="O18" s="250"/>
      <c r="P18" s="250"/>
      <c r="Q18" s="251">
        <f t="shared" si="0"/>
        <v>212</v>
      </c>
      <c r="R18" s="295">
        <f t="shared" si="1"/>
        <v>56</v>
      </c>
    </row>
    <row r="19" spans="1:18" ht="15.75">
      <c r="A19" s="247"/>
      <c r="B19" s="254" t="s">
        <v>601</v>
      </c>
      <c r="C19" s="255" t="s">
        <v>602</v>
      </c>
      <c r="D19" s="256">
        <f>SUM(D11:D18)</f>
        <v>7858</v>
      </c>
      <c r="E19" s="256">
        <f>SUM(E11:E18)</f>
        <v>1</v>
      </c>
      <c r="F19" s="256">
        <f>SUM(F11:F18)</f>
        <v>287</v>
      </c>
      <c r="G19" s="251">
        <f t="shared" si="2"/>
        <v>7572</v>
      </c>
      <c r="H19" s="256">
        <f aca="true" t="shared" si="5" ref="H19:M19">SUM(H11:H18)</f>
        <v>0</v>
      </c>
      <c r="I19" s="256">
        <f t="shared" si="5"/>
        <v>0</v>
      </c>
      <c r="J19" s="251">
        <f t="shared" si="3"/>
        <v>7572</v>
      </c>
      <c r="K19" s="256">
        <f t="shared" si="5"/>
        <v>995</v>
      </c>
      <c r="L19" s="256">
        <f t="shared" si="5"/>
        <v>31</v>
      </c>
      <c r="M19" s="256">
        <f t="shared" si="5"/>
        <v>9</v>
      </c>
      <c r="N19" s="251">
        <f t="shared" si="4"/>
        <v>1017</v>
      </c>
      <c r="O19" s="256">
        <f>SUM(O11:O18)</f>
        <v>0</v>
      </c>
      <c r="P19" s="256">
        <f>SUM(P11:P18)</f>
        <v>0</v>
      </c>
      <c r="Q19" s="251">
        <f t="shared" si="0"/>
        <v>1017</v>
      </c>
      <c r="R19" s="295">
        <f t="shared" si="1"/>
        <v>6555</v>
      </c>
    </row>
    <row r="20" spans="1:18" ht="15.75">
      <c r="A20" s="257" t="s">
        <v>603</v>
      </c>
      <c r="B20" s="258" t="s">
        <v>604</v>
      </c>
      <c r="C20" s="255" t="s">
        <v>605</v>
      </c>
      <c r="D20" s="250">
        <v>14979</v>
      </c>
      <c r="E20" s="250"/>
      <c r="F20" s="250"/>
      <c r="G20" s="251">
        <f t="shared" si="2"/>
        <v>14979</v>
      </c>
      <c r="H20" s="250"/>
      <c r="I20" s="250"/>
      <c r="J20" s="251">
        <f t="shared" si="3"/>
        <v>14979</v>
      </c>
      <c r="K20" s="250"/>
      <c r="L20" s="250"/>
      <c r="M20" s="250"/>
      <c r="N20" s="251">
        <f t="shared" si="4"/>
        <v>0</v>
      </c>
      <c r="O20" s="250"/>
      <c r="P20" s="250"/>
      <c r="Q20" s="251">
        <f t="shared" si="0"/>
        <v>0</v>
      </c>
      <c r="R20" s="295">
        <f t="shared" si="1"/>
        <v>14979</v>
      </c>
    </row>
    <row r="21" spans="1:18" ht="15.75">
      <c r="A21" s="259" t="s">
        <v>606</v>
      </c>
      <c r="B21" s="258" t="s">
        <v>607</v>
      </c>
      <c r="C21" s="255" t="s">
        <v>608</v>
      </c>
      <c r="D21" s="250"/>
      <c r="E21" s="250"/>
      <c r="F21" s="250"/>
      <c r="G21" s="251">
        <f t="shared" si="2"/>
        <v>0</v>
      </c>
      <c r="H21" s="250"/>
      <c r="I21" s="250"/>
      <c r="J21" s="251">
        <f t="shared" si="3"/>
        <v>0</v>
      </c>
      <c r="K21" s="250"/>
      <c r="L21" s="250"/>
      <c r="M21" s="250"/>
      <c r="N21" s="251">
        <f t="shared" si="4"/>
        <v>0</v>
      </c>
      <c r="O21" s="250"/>
      <c r="P21" s="250"/>
      <c r="Q21" s="251">
        <f t="shared" si="0"/>
        <v>0</v>
      </c>
      <c r="R21" s="295">
        <f t="shared" si="1"/>
        <v>0</v>
      </c>
    </row>
    <row r="22" spans="1:18" ht="15.75">
      <c r="A22" s="259" t="s">
        <v>609</v>
      </c>
      <c r="B22" s="260" t="s">
        <v>610</v>
      </c>
      <c r="C22" s="249"/>
      <c r="D22" s="261"/>
      <c r="E22" s="261"/>
      <c r="F22" s="261"/>
      <c r="G22" s="251">
        <f t="shared" si="2"/>
        <v>0</v>
      </c>
      <c r="H22" s="261"/>
      <c r="I22" s="261"/>
      <c r="J22" s="251">
        <f t="shared" si="3"/>
        <v>0</v>
      </c>
      <c r="K22" s="261"/>
      <c r="L22" s="261"/>
      <c r="M22" s="261"/>
      <c r="N22" s="251">
        <f t="shared" si="4"/>
        <v>0</v>
      </c>
      <c r="O22" s="261"/>
      <c r="P22" s="261"/>
      <c r="Q22" s="251">
        <f t="shared" si="0"/>
        <v>0</v>
      </c>
      <c r="R22" s="295">
        <f t="shared" si="1"/>
        <v>0</v>
      </c>
    </row>
    <row r="23" spans="1:18" ht="15.75">
      <c r="A23" s="247" t="s">
        <v>577</v>
      </c>
      <c r="B23" s="248" t="s">
        <v>611</v>
      </c>
      <c r="C23" s="249" t="s">
        <v>612</v>
      </c>
      <c r="D23" s="250">
        <v>143</v>
      </c>
      <c r="E23" s="250"/>
      <c r="F23" s="250"/>
      <c r="G23" s="251">
        <f t="shared" si="2"/>
        <v>143</v>
      </c>
      <c r="H23" s="250"/>
      <c r="I23" s="250"/>
      <c r="J23" s="251">
        <f t="shared" si="3"/>
        <v>143</v>
      </c>
      <c r="K23" s="250">
        <v>61</v>
      </c>
      <c r="L23" s="250">
        <v>15</v>
      </c>
      <c r="M23" s="250"/>
      <c r="N23" s="251">
        <f t="shared" si="4"/>
        <v>76</v>
      </c>
      <c r="O23" s="250"/>
      <c r="P23" s="250"/>
      <c r="Q23" s="251">
        <f t="shared" si="0"/>
        <v>76</v>
      </c>
      <c r="R23" s="295">
        <f t="shared" si="1"/>
        <v>67</v>
      </c>
    </row>
    <row r="24" spans="1:18" ht="15.75">
      <c r="A24" s="247" t="s">
        <v>580</v>
      </c>
      <c r="B24" s="248" t="s">
        <v>613</v>
      </c>
      <c r="C24" s="249" t="s">
        <v>614</v>
      </c>
      <c r="D24" s="250">
        <v>96</v>
      </c>
      <c r="E24" s="250"/>
      <c r="F24" s="250"/>
      <c r="G24" s="251">
        <f t="shared" si="2"/>
        <v>96</v>
      </c>
      <c r="H24" s="250"/>
      <c r="I24" s="250"/>
      <c r="J24" s="251">
        <f t="shared" si="3"/>
        <v>96</v>
      </c>
      <c r="K24" s="250">
        <v>94</v>
      </c>
      <c r="L24" s="250">
        <v>1</v>
      </c>
      <c r="M24" s="250"/>
      <c r="N24" s="251">
        <f t="shared" si="4"/>
        <v>95</v>
      </c>
      <c r="O24" s="250"/>
      <c r="P24" s="250"/>
      <c r="Q24" s="251">
        <f t="shared" si="0"/>
        <v>95</v>
      </c>
      <c r="R24" s="295">
        <f t="shared" si="1"/>
        <v>1</v>
      </c>
    </row>
    <row r="25" spans="1:18" ht="15.75">
      <c r="A25" s="262" t="s">
        <v>583</v>
      </c>
      <c r="B25" s="252" t="s">
        <v>615</v>
      </c>
      <c r="C25" s="249" t="s">
        <v>616</v>
      </c>
      <c r="D25" s="250"/>
      <c r="E25" s="250"/>
      <c r="F25" s="250"/>
      <c r="G25" s="251">
        <f t="shared" si="2"/>
        <v>0</v>
      </c>
      <c r="H25" s="250"/>
      <c r="I25" s="250"/>
      <c r="J25" s="251">
        <f t="shared" si="3"/>
        <v>0</v>
      </c>
      <c r="K25" s="250"/>
      <c r="L25" s="250"/>
      <c r="M25" s="250"/>
      <c r="N25" s="251">
        <f t="shared" si="4"/>
        <v>0</v>
      </c>
      <c r="O25" s="250"/>
      <c r="P25" s="250"/>
      <c r="Q25" s="251">
        <f t="shared" si="0"/>
        <v>0</v>
      </c>
      <c r="R25" s="295">
        <f t="shared" si="1"/>
        <v>0</v>
      </c>
    </row>
    <row r="26" spans="1:18" ht="15.75">
      <c r="A26" s="247" t="s">
        <v>586</v>
      </c>
      <c r="B26" s="263" t="s">
        <v>599</v>
      </c>
      <c r="C26" s="249" t="s">
        <v>617</v>
      </c>
      <c r="D26" s="250">
        <v>244</v>
      </c>
      <c r="E26" s="250"/>
      <c r="F26" s="250"/>
      <c r="G26" s="251">
        <f t="shared" si="2"/>
        <v>244</v>
      </c>
      <c r="H26" s="250"/>
      <c r="I26" s="250"/>
      <c r="J26" s="251">
        <f t="shared" si="3"/>
        <v>244</v>
      </c>
      <c r="K26" s="250">
        <v>239</v>
      </c>
      <c r="L26" s="250">
        <v>2</v>
      </c>
      <c r="M26" s="250"/>
      <c r="N26" s="251">
        <f t="shared" si="4"/>
        <v>241</v>
      </c>
      <c r="O26" s="250"/>
      <c r="P26" s="250"/>
      <c r="Q26" s="251">
        <f t="shared" si="0"/>
        <v>241</v>
      </c>
      <c r="R26" s="295">
        <f t="shared" si="1"/>
        <v>3</v>
      </c>
    </row>
    <row r="27" spans="1:18" ht="15.75">
      <c r="A27" s="247"/>
      <c r="B27" s="254" t="s">
        <v>618</v>
      </c>
      <c r="C27" s="264" t="s">
        <v>619</v>
      </c>
      <c r="D27" s="265">
        <f>SUM(D23:D26)</f>
        <v>483</v>
      </c>
      <c r="E27" s="265">
        <f aca="true" t="shared" si="6" ref="E27:P27">SUM(E23:E26)</f>
        <v>0</v>
      </c>
      <c r="F27" s="265">
        <f t="shared" si="6"/>
        <v>0</v>
      </c>
      <c r="G27" s="266">
        <f t="shared" si="2"/>
        <v>483</v>
      </c>
      <c r="H27" s="265">
        <f t="shared" si="6"/>
        <v>0</v>
      </c>
      <c r="I27" s="265">
        <f t="shared" si="6"/>
        <v>0</v>
      </c>
      <c r="J27" s="266">
        <f t="shared" si="3"/>
        <v>483</v>
      </c>
      <c r="K27" s="265">
        <f t="shared" si="6"/>
        <v>394</v>
      </c>
      <c r="L27" s="265">
        <f t="shared" si="6"/>
        <v>18</v>
      </c>
      <c r="M27" s="265">
        <f t="shared" si="6"/>
        <v>0</v>
      </c>
      <c r="N27" s="266">
        <f t="shared" si="4"/>
        <v>412</v>
      </c>
      <c r="O27" s="265">
        <f t="shared" si="6"/>
        <v>0</v>
      </c>
      <c r="P27" s="265">
        <f t="shared" si="6"/>
        <v>0</v>
      </c>
      <c r="Q27" s="266">
        <f t="shared" si="0"/>
        <v>412</v>
      </c>
      <c r="R27" s="296">
        <f t="shared" si="1"/>
        <v>71</v>
      </c>
    </row>
    <row r="28" spans="1:18" ht="15.75">
      <c r="A28" s="259" t="s">
        <v>620</v>
      </c>
      <c r="B28" s="267" t="s">
        <v>621</v>
      </c>
      <c r="C28" s="268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97"/>
    </row>
    <row r="29" spans="1:18" ht="15.75">
      <c r="A29" s="247" t="s">
        <v>577</v>
      </c>
      <c r="B29" s="270" t="s">
        <v>622</v>
      </c>
      <c r="C29" s="271" t="s">
        <v>623</v>
      </c>
      <c r="D29" s="272">
        <f>SUM(D30:D33)</f>
        <v>1571</v>
      </c>
      <c r="E29" s="272">
        <f aca="true" t="shared" si="7" ref="E29:P29">SUM(E30:E33)</f>
        <v>0</v>
      </c>
      <c r="F29" s="272">
        <f t="shared" si="7"/>
        <v>0</v>
      </c>
      <c r="G29" s="273">
        <f t="shared" si="2"/>
        <v>1571</v>
      </c>
      <c r="H29" s="272">
        <f t="shared" si="7"/>
        <v>0</v>
      </c>
      <c r="I29" s="272">
        <f t="shared" si="7"/>
        <v>0</v>
      </c>
      <c r="J29" s="273">
        <f t="shared" si="3"/>
        <v>1571</v>
      </c>
      <c r="K29" s="272">
        <f t="shared" si="7"/>
        <v>0</v>
      </c>
      <c r="L29" s="272">
        <f t="shared" si="7"/>
        <v>0</v>
      </c>
      <c r="M29" s="272">
        <f t="shared" si="7"/>
        <v>0</v>
      </c>
      <c r="N29" s="273">
        <f t="shared" si="4"/>
        <v>0</v>
      </c>
      <c r="O29" s="272">
        <f t="shared" si="7"/>
        <v>0</v>
      </c>
      <c r="P29" s="272">
        <f t="shared" si="7"/>
        <v>0</v>
      </c>
      <c r="Q29" s="273">
        <f>N29+O29-P29</f>
        <v>0</v>
      </c>
      <c r="R29" s="298">
        <f>J29-Q29</f>
        <v>1571</v>
      </c>
    </row>
    <row r="30" spans="1:18" ht="15.75">
      <c r="A30" s="247"/>
      <c r="B30" s="248" t="s">
        <v>139</v>
      </c>
      <c r="C30" s="249" t="s">
        <v>624</v>
      </c>
      <c r="D30" s="250">
        <v>1555</v>
      </c>
      <c r="E30" s="250"/>
      <c r="F30" s="250"/>
      <c r="G30" s="251">
        <f t="shared" si="2"/>
        <v>1555</v>
      </c>
      <c r="H30" s="250"/>
      <c r="I30" s="250"/>
      <c r="J30" s="251">
        <f t="shared" si="3"/>
        <v>1555</v>
      </c>
      <c r="K30" s="250"/>
      <c r="L30" s="250"/>
      <c r="M30" s="250"/>
      <c r="N30" s="251">
        <f t="shared" si="4"/>
        <v>0</v>
      </c>
      <c r="O30" s="250"/>
      <c r="P30" s="250"/>
      <c r="Q30" s="251">
        <f aca="true" t="shared" si="8" ref="Q30:Q41">N30+O30-P30</f>
        <v>0</v>
      </c>
      <c r="R30" s="295">
        <f aca="true" t="shared" si="9" ref="R30:R41">J30-Q30</f>
        <v>1555</v>
      </c>
    </row>
    <row r="31" spans="1:18" ht="15.75">
      <c r="A31" s="247"/>
      <c r="B31" s="248" t="s">
        <v>141</v>
      </c>
      <c r="C31" s="249" t="s">
        <v>625</v>
      </c>
      <c r="D31" s="250"/>
      <c r="E31" s="250"/>
      <c r="F31" s="250"/>
      <c r="G31" s="251">
        <f t="shared" si="2"/>
        <v>0</v>
      </c>
      <c r="H31" s="250"/>
      <c r="I31" s="250"/>
      <c r="J31" s="251">
        <f t="shared" si="3"/>
        <v>0</v>
      </c>
      <c r="K31" s="250"/>
      <c r="L31" s="250"/>
      <c r="M31" s="250"/>
      <c r="N31" s="251">
        <f t="shared" si="4"/>
        <v>0</v>
      </c>
      <c r="O31" s="250"/>
      <c r="P31" s="250"/>
      <c r="Q31" s="251">
        <f t="shared" si="8"/>
        <v>0</v>
      </c>
      <c r="R31" s="295">
        <f t="shared" si="9"/>
        <v>0</v>
      </c>
    </row>
    <row r="32" spans="1:18" ht="15.75">
      <c r="A32" s="247"/>
      <c r="B32" s="248" t="s">
        <v>145</v>
      </c>
      <c r="C32" s="249" t="s">
        <v>626</v>
      </c>
      <c r="D32" s="250">
        <v>7</v>
      </c>
      <c r="E32" s="250"/>
      <c r="F32" s="250"/>
      <c r="G32" s="251">
        <f t="shared" si="2"/>
        <v>7</v>
      </c>
      <c r="H32" s="250"/>
      <c r="I32" s="250"/>
      <c r="J32" s="251">
        <f t="shared" si="3"/>
        <v>7</v>
      </c>
      <c r="K32" s="250"/>
      <c r="L32" s="250"/>
      <c r="M32" s="250"/>
      <c r="N32" s="251">
        <f t="shared" si="4"/>
        <v>0</v>
      </c>
      <c r="O32" s="250"/>
      <c r="P32" s="250"/>
      <c r="Q32" s="251">
        <f t="shared" si="8"/>
        <v>0</v>
      </c>
      <c r="R32" s="295">
        <f t="shared" si="9"/>
        <v>7</v>
      </c>
    </row>
    <row r="33" spans="1:18" ht="15.75">
      <c r="A33" s="247"/>
      <c r="B33" s="248" t="s">
        <v>147</v>
      </c>
      <c r="C33" s="249" t="s">
        <v>627</v>
      </c>
      <c r="D33" s="250">
        <v>9</v>
      </c>
      <c r="E33" s="250"/>
      <c r="F33" s="250"/>
      <c r="G33" s="251">
        <f t="shared" si="2"/>
        <v>9</v>
      </c>
      <c r="H33" s="250"/>
      <c r="I33" s="250"/>
      <c r="J33" s="251">
        <f t="shared" si="3"/>
        <v>9</v>
      </c>
      <c r="K33" s="250"/>
      <c r="L33" s="250"/>
      <c r="M33" s="250"/>
      <c r="N33" s="251">
        <f t="shared" si="4"/>
        <v>0</v>
      </c>
      <c r="O33" s="250"/>
      <c r="P33" s="250"/>
      <c r="Q33" s="251">
        <f t="shared" si="8"/>
        <v>0</v>
      </c>
      <c r="R33" s="295">
        <f t="shared" si="9"/>
        <v>9</v>
      </c>
    </row>
    <row r="34" spans="1:18" ht="15.75">
      <c r="A34" s="247" t="s">
        <v>580</v>
      </c>
      <c r="B34" s="270" t="s">
        <v>628</v>
      </c>
      <c r="C34" s="249" t="s">
        <v>629</v>
      </c>
      <c r="D34" s="274">
        <f>SUM(D35:D38)</f>
        <v>0</v>
      </c>
      <c r="E34" s="274">
        <f aca="true" t="shared" si="10" ref="E34:P34">SUM(E35:E38)</f>
        <v>0</v>
      </c>
      <c r="F34" s="274">
        <f t="shared" si="10"/>
        <v>0</v>
      </c>
      <c r="G34" s="251">
        <f t="shared" si="2"/>
        <v>0</v>
      </c>
      <c r="H34" s="274">
        <f t="shared" si="10"/>
        <v>0</v>
      </c>
      <c r="I34" s="274">
        <f t="shared" si="10"/>
        <v>0</v>
      </c>
      <c r="J34" s="251">
        <f t="shared" si="3"/>
        <v>0</v>
      </c>
      <c r="K34" s="274">
        <f t="shared" si="10"/>
        <v>0</v>
      </c>
      <c r="L34" s="274">
        <f t="shared" si="10"/>
        <v>0</v>
      </c>
      <c r="M34" s="274">
        <f t="shared" si="10"/>
        <v>0</v>
      </c>
      <c r="N34" s="251">
        <f t="shared" si="4"/>
        <v>0</v>
      </c>
      <c r="O34" s="274">
        <f t="shared" si="10"/>
        <v>0</v>
      </c>
      <c r="P34" s="274">
        <f t="shared" si="10"/>
        <v>0</v>
      </c>
      <c r="Q34" s="251">
        <f t="shared" si="8"/>
        <v>0</v>
      </c>
      <c r="R34" s="295">
        <f t="shared" si="9"/>
        <v>0</v>
      </c>
    </row>
    <row r="35" spans="1:18" ht="15.75">
      <c r="A35" s="247"/>
      <c r="B35" s="248" t="s">
        <v>153</v>
      </c>
      <c r="C35" s="249" t="s">
        <v>630</v>
      </c>
      <c r="D35" s="250"/>
      <c r="E35" s="250"/>
      <c r="F35" s="250"/>
      <c r="G35" s="251">
        <f t="shared" si="2"/>
        <v>0</v>
      </c>
      <c r="H35" s="250"/>
      <c r="I35" s="250"/>
      <c r="J35" s="251">
        <f t="shared" si="3"/>
        <v>0</v>
      </c>
      <c r="K35" s="250"/>
      <c r="L35" s="250"/>
      <c r="M35" s="250"/>
      <c r="N35" s="251">
        <f t="shared" si="4"/>
        <v>0</v>
      </c>
      <c r="O35" s="250"/>
      <c r="P35" s="250"/>
      <c r="Q35" s="251">
        <f t="shared" si="8"/>
        <v>0</v>
      </c>
      <c r="R35" s="295">
        <f t="shared" si="9"/>
        <v>0</v>
      </c>
    </row>
    <row r="36" spans="1:18" ht="15.75">
      <c r="A36" s="247"/>
      <c r="B36" s="248" t="s">
        <v>631</v>
      </c>
      <c r="C36" s="249" t="s">
        <v>632</v>
      </c>
      <c r="D36" s="250"/>
      <c r="E36" s="250"/>
      <c r="F36" s="250"/>
      <c r="G36" s="251">
        <f t="shared" si="2"/>
        <v>0</v>
      </c>
      <c r="H36" s="250"/>
      <c r="I36" s="250"/>
      <c r="J36" s="251">
        <f t="shared" si="3"/>
        <v>0</v>
      </c>
      <c r="K36" s="250"/>
      <c r="L36" s="250"/>
      <c r="M36" s="250"/>
      <c r="N36" s="251">
        <f t="shared" si="4"/>
        <v>0</v>
      </c>
      <c r="O36" s="250"/>
      <c r="P36" s="250"/>
      <c r="Q36" s="251">
        <f t="shared" si="8"/>
        <v>0</v>
      </c>
      <c r="R36" s="295">
        <f t="shared" si="9"/>
        <v>0</v>
      </c>
    </row>
    <row r="37" spans="1:18" ht="15.75">
      <c r="A37" s="247"/>
      <c r="B37" s="248" t="s">
        <v>633</v>
      </c>
      <c r="C37" s="249" t="s">
        <v>634</v>
      </c>
      <c r="D37" s="250"/>
      <c r="E37" s="250"/>
      <c r="F37" s="250"/>
      <c r="G37" s="251">
        <f t="shared" si="2"/>
        <v>0</v>
      </c>
      <c r="H37" s="250"/>
      <c r="I37" s="250"/>
      <c r="J37" s="251">
        <f t="shared" si="3"/>
        <v>0</v>
      </c>
      <c r="K37" s="250"/>
      <c r="L37" s="250"/>
      <c r="M37" s="250"/>
      <c r="N37" s="251">
        <f t="shared" si="4"/>
        <v>0</v>
      </c>
      <c r="O37" s="250"/>
      <c r="P37" s="250"/>
      <c r="Q37" s="251">
        <f t="shared" si="8"/>
        <v>0</v>
      </c>
      <c r="R37" s="295">
        <f t="shared" si="9"/>
        <v>0</v>
      </c>
    </row>
    <row r="38" spans="1:18" ht="15.75">
      <c r="A38" s="247"/>
      <c r="B38" s="248" t="s">
        <v>635</v>
      </c>
      <c r="C38" s="249" t="s">
        <v>636</v>
      </c>
      <c r="D38" s="250"/>
      <c r="E38" s="250"/>
      <c r="F38" s="250"/>
      <c r="G38" s="251">
        <f t="shared" si="2"/>
        <v>0</v>
      </c>
      <c r="H38" s="250"/>
      <c r="I38" s="250"/>
      <c r="J38" s="251">
        <f t="shared" si="3"/>
        <v>0</v>
      </c>
      <c r="K38" s="250"/>
      <c r="L38" s="250"/>
      <c r="M38" s="250"/>
      <c r="N38" s="251">
        <f t="shared" si="4"/>
        <v>0</v>
      </c>
      <c r="O38" s="250"/>
      <c r="P38" s="250"/>
      <c r="Q38" s="251">
        <f t="shared" si="8"/>
        <v>0</v>
      </c>
      <c r="R38" s="295">
        <f t="shared" si="9"/>
        <v>0</v>
      </c>
    </row>
    <row r="39" spans="1:18" ht="15.75">
      <c r="A39" s="247" t="s">
        <v>583</v>
      </c>
      <c r="B39" s="248" t="s">
        <v>599</v>
      </c>
      <c r="C39" s="249" t="s">
        <v>637</v>
      </c>
      <c r="D39" s="250"/>
      <c r="E39" s="250"/>
      <c r="F39" s="250"/>
      <c r="G39" s="251">
        <f t="shared" si="2"/>
        <v>0</v>
      </c>
      <c r="H39" s="250"/>
      <c r="I39" s="250"/>
      <c r="J39" s="251">
        <f t="shared" si="3"/>
        <v>0</v>
      </c>
      <c r="K39" s="250"/>
      <c r="L39" s="250"/>
      <c r="M39" s="250"/>
      <c r="N39" s="251">
        <f t="shared" si="4"/>
        <v>0</v>
      </c>
      <c r="O39" s="250"/>
      <c r="P39" s="250"/>
      <c r="Q39" s="251">
        <f t="shared" si="8"/>
        <v>0</v>
      </c>
      <c r="R39" s="295">
        <f t="shared" si="9"/>
        <v>0</v>
      </c>
    </row>
    <row r="40" spans="1:18" ht="15.75">
      <c r="A40" s="247"/>
      <c r="B40" s="254" t="s">
        <v>638</v>
      </c>
      <c r="C40" s="255" t="s">
        <v>639</v>
      </c>
      <c r="D40" s="256">
        <f>D29+D34+D39</f>
        <v>1571</v>
      </c>
      <c r="E40" s="256">
        <f aca="true" t="shared" si="11" ref="E40:P40">E29+E34+E39</f>
        <v>0</v>
      </c>
      <c r="F40" s="256">
        <f t="shared" si="11"/>
        <v>0</v>
      </c>
      <c r="G40" s="251">
        <f t="shared" si="2"/>
        <v>1571</v>
      </c>
      <c r="H40" s="256">
        <f t="shared" si="11"/>
        <v>0</v>
      </c>
      <c r="I40" s="256">
        <f t="shared" si="11"/>
        <v>0</v>
      </c>
      <c r="J40" s="251">
        <f t="shared" si="3"/>
        <v>1571</v>
      </c>
      <c r="K40" s="256">
        <f t="shared" si="11"/>
        <v>0</v>
      </c>
      <c r="L40" s="256">
        <f t="shared" si="11"/>
        <v>0</v>
      </c>
      <c r="M40" s="256">
        <f t="shared" si="11"/>
        <v>0</v>
      </c>
      <c r="N40" s="251">
        <f t="shared" si="4"/>
        <v>0</v>
      </c>
      <c r="O40" s="256">
        <f t="shared" si="11"/>
        <v>0</v>
      </c>
      <c r="P40" s="256">
        <f t="shared" si="11"/>
        <v>0</v>
      </c>
      <c r="Q40" s="251">
        <f t="shared" si="8"/>
        <v>0</v>
      </c>
      <c r="R40" s="295">
        <f t="shared" si="9"/>
        <v>1571</v>
      </c>
    </row>
    <row r="41" spans="1:18" ht="15.75">
      <c r="A41" s="257" t="s">
        <v>640</v>
      </c>
      <c r="B41" s="275" t="s">
        <v>641</v>
      </c>
      <c r="C41" s="255" t="s">
        <v>642</v>
      </c>
      <c r="D41" s="250"/>
      <c r="E41" s="250"/>
      <c r="F41" s="250"/>
      <c r="G41" s="251">
        <f t="shared" si="2"/>
        <v>0</v>
      </c>
      <c r="H41" s="250"/>
      <c r="I41" s="250"/>
      <c r="J41" s="251">
        <f t="shared" si="3"/>
        <v>0</v>
      </c>
      <c r="K41" s="250"/>
      <c r="L41" s="250"/>
      <c r="M41" s="250"/>
      <c r="N41" s="251">
        <f t="shared" si="4"/>
        <v>0</v>
      </c>
      <c r="O41" s="250"/>
      <c r="P41" s="250"/>
      <c r="Q41" s="251">
        <f t="shared" si="8"/>
        <v>0</v>
      </c>
      <c r="R41" s="295">
        <f t="shared" si="9"/>
        <v>0</v>
      </c>
    </row>
    <row r="42" spans="1:18" ht="15.75">
      <c r="A42" s="276"/>
      <c r="B42" s="277" t="s">
        <v>643</v>
      </c>
      <c r="C42" s="278" t="s">
        <v>644</v>
      </c>
      <c r="D42" s="279">
        <f>D19+D20+D21+D27+D40+D41</f>
        <v>24891</v>
      </c>
      <c r="E42" s="279">
        <f>E19+E20+E21+E27+E40+E41</f>
        <v>1</v>
      </c>
      <c r="F42" s="279">
        <f aca="true" t="shared" si="12" ref="F42:R42">F19+F20+F21+F27+F40+F41</f>
        <v>287</v>
      </c>
      <c r="G42" s="279">
        <f t="shared" si="12"/>
        <v>24605</v>
      </c>
      <c r="H42" s="279">
        <f t="shared" si="12"/>
        <v>0</v>
      </c>
      <c r="I42" s="279">
        <f t="shared" si="12"/>
        <v>0</v>
      </c>
      <c r="J42" s="279">
        <f t="shared" si="12"/>
        <v>24605</v>
      </c>
      <c r="K42" s="279">
        <f t="shared" si="12"/>
        <v>1389</v>
      </c>
      <c r="L42" s="279">
        <f t="shared" si="12"/>
        <v>49</v>
      </c>
      <c r="M42" s="279">
        <f t="shared" si="12"/>
        <v>9</v>
      </c>
      <c r="N42" s="279">
        <f t="shared" si="12"/>
        <v>1429</v>
      </c>
      <c r="O42" s="279">
        <f t="shared" si="12"/>
        <v>0</v>
      </c>
      <c r="P42" s="279">
        <f t="shared" si="12"/>
        <v>0</v>
      </c>
      <c r="Q42" s="279">
        <f t="shared" si="12"/>
        <v>1429</v>
      </c>
      <c r="R42" s="299">
        <f t="shared" si="12"/>
        <v>23176</v>
      </c>
    </row>
    <row r="43" spans="1:18" ht="15.75">
      <c r="A43" s="280"/>
      <c r="B43" s="280"/>
      <c r="C43" s="280"/>
      <c r="D43" s="281"/>
      <c r="E43" s="281"/>
      <c r="F43" s="281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</row>
    <row r="44" spans="1:18" ht="15.75">
      <c r="A44" s="280"/>
      <c r="B44" s="280" t="s">
        <v>645</v>
      </c>
      <c r="C44" s="280"/>
      <c r="D44" s="283"/>
      <c r="E44" s="283"/>
      <c r="F44" s="283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</row>
    <row r="45" spans="1:18" ht="15.75">
      <c r="A45" s="280"/>
      <c r="B45" s="87" t="s">
        <v>8</v>
      </c>
      <c r="C45" s="669">
        <f>pdeReportingDate</f>
        <v>42972</v>
      </c>
      <c r="D45" s="669"/>
      <c r="E45" s="669"/>
      <c r="F45" s="669"/>
      <c r="G45" s="669"/>
      <c r="H45" s="669"/>
      <c r="I45" s="669"/>
      <c r="J45" s="284"/>
      <c r="K45" s="284"/>
      <c r="L45" s="284"/>
      <c r="M45" s="284"/>
      <c r="N45" s="284"/>
      <c r="O45" s="284"/>
      <c r="P45" s="284"/>
      <c r="Q45" s="284"/>
      <c r="R45" s="284"/>
    </row>
    <row r="46" spans="2:9" ht="15.75">
      <c r="B46" s="87"/>
      <c r="C46" s="56"/>
      <c r="D46" s="56"/>
      <c r="E46" s="56"/>
      <c r="F46" s="56"/>
      <c r="G46" s="56"/>
      <c r="H46" s="56"/>
      <c r="I46" s="56"/>
    </row>
    <row r="47" spans="2:9" ht="15.75">
      <c r="B47" s="89" t="s">
        <v>305</v>
      </c>
      <c r="C47" s="670" t="str">
        <f>authorName</f>
        <v>Акаунт Финанс Консулт ООД - Мирослава Николова</v>
      </c>
      <c r="D47" s="670"/>
      <c r="E47" s="670"/>
      <c r="F47" s="670"/>
      <c r="G47" s="670"/>
      <c r="H47" s="670"/>
      <c r="I47" s="670"/>
    </row>
    <row r="48" spans="2:9" ht="15.75">
      <c r="B48" s="89"/>
      <c r="C48" s="90"/>
      <c r="D48" s="90"/>
      <c r="E48" s="90"/>
      <c r="F48" s="90"/>
      <c r="G48" s="90"/>
      <c r="H48" s="90"/>
      <c r="I48" s="90"/>
    </row>
    <row r="49" spans="2:9" ht="15.75">
      <c r="B49" s="89" t="s">
        <v>16</v>
      </c>
      <c r="C49" s="671"/>
      <c r="D49" s="671"/>
      <c r="E49" s="671"/>
      <c r="F49" s="671"/>
      <c r="G49" s="671"/>
      <c r="H49" s="671"/>
      <c r="I49" s="671"/>
    </row>
    <row r="50" spans="2:9" ht="15.75">
      <c r="B50" s="91"/>
      <c r="C50" s="668" t="s">
        <v>976</v>
      </c>
      <c r="D50" s="668"/>
      <c r="E50" s="668"/>
      <c r="F50" s="668"/>
      <c r="G50" s="285"/>
      <c r="H50" s="286"/>
      <c r="I50" s="290"/>
    </row>
    <row r="51" spans="2:9" ht="15.75">
      <c r="B51" s="91"/>
      <c r="C51" s="668" t="s">
        <v>306</v>
      </c>
      <c r="D51" s="668"/>
      <c r="E51" s="668"/>
      <c r="F51" s="668"/>
      <c r="G51" s="285"/>
      <c r="H51" s="286"/>
      <c r="I51" s="290"/>
    </row>
    <row r="52" spans="2:9" ht="15.75">
      <c r="B52" s="91"/>
      <c r="C52" s="668" t="s">
        <v>307</v>
      </c>
      <c r="D52" s="668"/>
      <c r="E52" s="668"/>
      <c r="F52" s="668"/>
      <c r="G52" s="285"/>
      <c r="H52" s="286"/>
      <c r="I52" s="290"/>
    </row>
    <row r="53" spans="2:9" ht="15.75">
      <c r="B53" s="91"/>
      <c r="C53" s="668" t="s">
        <v>307</v>
      </c>
      <c r="D53" s="668"/>
      <c r="E53" s="668"/>
      <c r="F53" s="668"/>
      <c r="G53" s="285"/>
      <c r="H53" s="286"/>
      <c r="I53" s="290"/>
    </row>
    <row r="54" spans="2:9" ht="15.75">
      <c r="B54" s="91"/>
      <c r="C54" s="668"/>
      <c r="D54" s="668"/>
      <c r="E54" s="668"/>
      <c r="F54" s="668"/>
      <c r="G54" s="285"/>
      <c r="H54" s="286"/>
      <c r="I54" s="290"/>
    </row>
    <row r="55" spans="2:9" ht="15.75">
      <c r="B55" s="91"/>
      <c r="C55" s="668"/>
      <c r="D55" s="668"/>
      <c r="E55" s="668"/>
      <c r="F55" s="668"/>
      <c r="G55" s="285"/>
      <c r="H55" s="286"/>
      <c r="I55" s="290"/>
    </row>
    <row r="56" spans="2:9" ht="15.75">
      <c r="B56" s="91"/>
      <c r="C56" s="668"/>
      <c r="D56" s="668"/>
      <c r="E56" s="668"/>
      <c r="F56" s="668"/>
      <c r="G56" s="285"/>
      <c r="H56" s="286"/>
      <c r="I56" s="290"/>
    </row>
    <row r="57" spans="4:6" ht="15.75">
      <c r="D57" s="229"/>
      <c r="E57" s="229"/>
      <c r="F57" s="229"/>
    </row>
    <row r="58" spans="4:6" ht="15.75">
      <c r="D58" s="229"/>
      <c r="E58" s="229"/>
      <c r="F58" s="229"/>
    </row>
    <row r="59" spans="4:6" ht="15.75">
      <c r="D59" s="229"/>
      <c r="E59" s="229"/>
      <c r="F59" s="229"/>
    </row>
    <row r="60" spans="4:6" ht="15.75">
      <c r="D60" s="229"/>
      <c r="E60" s="229"/>
      <c r="F60" s="229"/>
    </row>
    <row r="61" spans="4:6" ht="15.75">
      <c r="D61" s="229"/>
      <c r="E61" s="229"/>
      <c r="F61" s="229"/>
    </row>
    <row r="62" spans="4:6" ht="15.75">
      <c r="D62" s="229"/>
      <c r="E62" s="229"/>
      <c r="F62" s="229"/>
    </row>
    <row r="63" spans="4:6" ht="15.75">
      <c r="D63" s="229"/>
      <c r="E63" s="229"/>
      <c r="F63" s="229"/>
    </row>
    <row r="64" spans="4:6" ht="15.75">
      <c r="D64" s="229"/>
      <c r="E64" s="229"/>
      <c r="F64" s="229"/>
    </row>
    <row r="65" spans="4:6" ht="15.75">
      <c r="D65" s="229"/>
      <c r="E65" s="229"/>
      <c r="F65" s="229"/>
    </row>
    <row r="66" spans="4:6" ht="15.75">
      <c r="D66" s="229"/>
      <c r="E66" s="229"/>
      <c r="F66" s="229"/>
    </row>
    <row r="67" spans="4:6" ht="15.75">
      <c r="D67" s="229"/>
      <c r="E67" s="229"/>
      <c r="F67" s="229"/>
    </row>
    <row r="68" spans="4:6" ht="15.75">
      <c r="D68" s="229"/>
      <c r="E68" s="229"/>
      <c r="F68" s="229"/>
    </row>
    <row r="69" spans="5:6" ht="15.75">
      <c r="E69" s="229"/>
      <c r="F69" s="229"/>
    </row>
    <row r="70" spans="5:6" ht="15.75">
      <c r="E70" s="229"/>
      <c r="F70" s="229"/>
    </row>
    <row r="71" spans="5:6" ht="15.75">
      <c r="E71" s="229"/>
      <c r="F71" s="229"/>
    </row>
    <row r="72" spans="5:6" ht="15.75">
      <c r="E72" s="229"/>
      <c r="F72" s="229"/>
    </row>
    <row r="73" spans="5:6" ht="15.75">
      <c r="E73" s="229"/>
      <c r="F73" s="229"/>
    </row>
    <row r="74" spans="5:6" ht="15.75">
      <c r="E74" s="229"/>
      <c r="F74" s="229"/>
    </row>
    <row r="75" spans="5:6" ht="15.75">
      <c r="E75" s="229"/>
      <c r="F75" s="229"/>
    </row>
    <row r="76" spans="5:6" ht="15.75">
      <c r="E76" s="229"/>
      <c r="F76" s="229"/>
    </row>
    <row r="77" spans="5:6" ht="15.75">
      <c r="E77" s="229"/>
      <c r="F77" s="229"/>
    </row>
    <row r="78" spans="5:6" ht="15.75">
      <c r="E78" s="229"/>
      <c r="F78" s="229"/>
    </row>
    <row r="79" spans="5:6" ht="15.75">
      <c r="E79" s="229"/>
      <c r="F79" s="229"/>
    </row>
    <row r="80" spans="5:6" ht="15.75">
      <c r="E80" s="229"/>
      <c r="F80" s="229"/>
    </row>
    <row r="81" spans="5:6" ht="15.75">
      <c r="E81" s="229"/>
      <c r="F81" s="229"/>
    </row>
    <row r="82" spans="5:6" ht="15.75">
      <c r="E82" s="229"/>
      <c r="F82" s="229"/>
    </row>
    <row r="83" spans="5:6" ht="15.75">
      <c r="E83" s="229"/>
      <c r="F83" s="229"/>
    </row>
    <row r="84" spans="5:6" ht="15.75">
      <c r="E84" s="229"/>
      <c r="F84" s="229"/>
    </row>
    <row r="85" spans="5:6" ht="15.75">
      <c r="E85" s="229"/>
      <c r="F85" s="229"/>
    </row>
    <row r="86" spans="5:6" ht="15.75">
      <c r="E86" s="229"/>
      <c r="F86" s="229"/>
    </row>
    <row r="87" spans="5:6" ht="15.75">
      <c r="E87" s="229"/>
      <c r="F87" s="229"/>
    </row>
    <row r="88" spans="5:6" ht="15.75">
      <c r="E88" s="229"/>
      <c r="F88" s="229"/>
    </row>
    <row r="89" spans="5:6" ht="15.75">
      <c r="E89" s="229"/>
      <c r="F89" s="229"/>
    </row>
    <row r="90" spans="5:6" ht="15.75">
      <c r="E90" s="229"/>
      <c r="F90" s="229"/>
    </row>
    <row r="91" spans="5:6" ht="15.75">
      <c r="E91" s="229"/>
      <c r="F91" s="229"/>
    </row>
    <row r="92" spans="5:6" ht="15.75">
      <c r="E92" s="229"/>
      <c r="F92" s="229"/>
    </row>
    <row r="93" spans="5:6" ht="15.75">
      <c r="E93" s="229"/>
      <c r="F93" s="229"/>
    </row>
    <row r="94" spans="5:6" ht="15.75">
      <c r="E94" s="229"/>
      <c r="F94" s="229"/>
    </row>
    <row r="95" spans="5:6" ht="15.75">
      <c r="E95" s="229"/>
      <c r="F95" s="229"/>
    </row>
    <row r="96" spans="5:6" ht="15.75">
      <c r="E96" s="229"/>
      <c r="F96" s="229"/>
    </row>
    <row r="97" spans="5:6" ht="15.75">
      <c r="E97" s="229"/>
      <c r="F97" s="229"/>
    </row>
    <row r="98" spans="5:6" ht="15.75">
      <c r="E98" s="229"/>
      <c r="F98" s="229"/>
    </row>
    <row r="99" spans="5:6" ht="15.75">
      <c r="E99" s="229"/>
      <c r="F99" s="229"/>
    </row>
    <row r="100" spans="5:6" ht="15.75">
      <c r="E100" s="229"/>
      <c r="F100" s="229"/>
    </row>
    <row r="101" spans="5:6" ht="15.75">
      <c r="E101" s="229"/>
      <c r="F101" s="229"/>
    </row>
    <row r="102" spans="5:6" ht="15.75">
      <c r="E102" s="229"/>
      <c r="F102" s="229"/>
    </row>
    <row r="103" spans="5:6" ht="15.75">
      <c r="E103" s="229"/>
      <c r="F103" s="229"/>
    </row>
    <row r="104" spans="5:6" ht="15.75">
      <c r="E104" s="229"/>
      <c r="F104" s="229"/>
    </row>
    <row r="105" spans="5:6" ht="15.75">
      <c r="E105" s="229"/>
      <c r="F105" s="229"/>
    </row>
    <row r="106" spans="5:6" ht="15.75">
      <c r="E106" s="229"/>
      <c r="F106" s="229"/>
    </row>
    <row r="107" spans="5:6" ht="15.75">
      <c r="E107" s="229"/>
      <c r="F107" s="229"/>
    </row>
    <row r="108" spans="5:6" ht="15.75">
      <c r="E108" s="229"/>
      <c r="F108" s="229"/>
    </row>
    <row r="109" spans="5:6" ht="15.75">
      <c r="E109" s="229"/>
      <c r="F109" s="229"/>
    </row>
    <row r="110" spans="5:6" ht="15.75">
      <c r="E110" s="229"/>
      <c r="F110" s="229"/>
    </row>
    <row r="111" spans="5:6" ht="15.75">
      <c r="E111" s="229"/>
      <c r="F111" s="229"/>
    </row>
    <row r="112" spans="5:6" ht="15.75">
      <c r="E112" s="229"/>
      <c r="F112" s="229"/>
    </row>
    <row r="113" spans="5:6" ht="15.75">
      <c r="E113" s="229"/>
      <c r="F113" s="229"/>
    </row>
    <row r="114" spans="5:6" ht="15.75">
      <c r="E114" s="229"/>
      <c r="F114" s="229"/>
    </row>
    <row r="115" spans="5:6" ht="15.75">
      <c r="E115" s="229"/>
      <c r="F115" s="229"/>
    </row>
    <row r="116" spans="5:6" ht="15.75">
      <c r="E116" s="229"/>
      <c r="F116" s="229"/>
    </row>
    <row r="117" spans="5:6" ht="15.75">
      <c r="E117" s="229"/>
      <c r="F117" s="229"/>
    </row>
    <row r="118" spans="5:6" ht="15.75">
      <c r="E118" s="229"/>
      <c r="F118" s="229"/>
    </row>
    <row r="119" spans="5:6" ht="15.75">
      <c r="E119" s="229"/>
      <c r="F119" s="229"/>
    </row>
    <row r="120" spans="5:6" ht="15.75">
      <c r="E120" s="229"/>
      <c r="F120" s="229"/>
    </row>
    <row r="121" spans="5:6" ht="15.75">
      <c r="E121" s="229"/>
      <c r="F121" s="229"/>
    </row>
    <row r="122" spans="5:6" ht="15.75">
      <c r="E122" s="229"/>
      <c r="F122" s="229"/>
    </row>
    <row r="123" spans="5:6" ht="15.75">
      <c r="E123" s="229"/>
      <c r="F123" s="229"/>
    </row>
    <row r="124" spans="5:6" ht="15.75">
      <c r="E124" s="229"/>
      <c r="F124" s="229"/>
    </row>
    <row r="125" spans="5:6" ht="15.75">
      <c r="E125" s="229"/>
      <c r="F125" s="229"/>
    </row>
    <row r="126" spans="5:6" ht="15.75">
      <c r="E126" s="229"/>
      <c r="F126" s="229"/>
    </row>
    <row r="127" spans="5:6" ht="15.75">
      <c r="E127" s="229"/>
      <c r="F127" s="229"/>
    </row>
    <row r="128" spans="5:6" ht="15.75">
      <c r="E128" s="229"/>
      <c r="F128" s="229"/>
    </row>
    <row r="129" spans="5:6" ht="15.75">
      <c r="E129" s="229"/>
      <c r="F129" s="229"/>
    </row>
    <row r="130" spans="5:6" ht="15.75">
      <c r="E130" s="229"/>
      <c r="F130" s="229"/>
    </row>
    <row r="131" spans="5:6" ht="15.75">
      <c r="E131" s="229"/>
      <c r="F131" s="229"/>
    </row>
    <row r="132" spans="5:6" ht="15.75">
      <c r="E132" s="229"/>
      <c r="F132" s="229"/>
    </row>
    <row r="133" spans="5:6" ht="15.75">
      <c r="E133" s="229"/>
      <c r="F133" s="229"/>
    </row>
    <row r="134" spans="5:6" ht="15.75">
      <c r="E134" s="229"/>
      <c r="F134" s="229"/>
    </row>
    <row r="135" spans="5:6" ht="15.75">
      <c r="E135" s="229"/>
      <c r="F135" s="229"/>
    </row>
    <row r="136" spans="5:6" ht="15.75">
      <c r="E136" s="229"/>
      <c r="F136" s="229"/>
    </row>
    <row r="137" spans="5:6" ht="15.75">
      <c r="E137" s="229"/>
      <c r="F137" s="229"/>
    </row>
    <row r="138" spans="5:6" ht="15.75">
      <c r="E138" s="229"/>
      <c r="F138" s="229"/>
    </row>
    <row r="139" spans="5:6" ht="15.75">
      <c r="E139" s="229"/>
      <c r="F139" s="229"/>
    </row>
    <row r="140" spans="5:6" ht="15.75">
      <c r="E140" s="229"/>
      <c r="F140" s="229"/>
    </row>
    <row r="141" spans="5:6" ht="15.75">
      <c r="E141" s="229"/>
      <c r="F141" s="229"/>
    </row>
    <row r="142" spans="5:6" ht="15.75">
      <c r="E142" s="229"/>
      <c r="F142" s="229"/>
    </row>
    <row r="143" spans="5:6" ht="15.75">
      <c r="E143" s="229"/>
      <c r="F143" s="229"/>
    </row>
    <row r="144" spans="5:6" ht="15.75">
      <c r="E144" s="229"/>
      <c r="F144" s="229"/>
    </row>
    <row r="145" spans="5:6" ht="15.75">
      <c r="E145" s="229"/>
      <c r="F145" s="229"/>
    </row>
    <row r="146" spans="5:6" ht="15.75">
      <c r="E146" s="229"/>
      <c r="F146" s="229"/>
    </row>
    <row r="147" spans="5:6" ht="15.75">
      <c r="E147" s="229"/>
      <c r="F147" s="229"/>
    </row>
    <row r="148" spans="5:6" ht="15.75">
      <c r="E148" s="229"/>
      <c r="F148" s="229"/>
    </row>
    <row r="149" spans="5:6" ht="15.75">
      <c r="E149" s="229"/>
      <c r="F149" s="229"/>
    </row>
    <row r="150" spans="5:6" ht="15.75">
      <c r="E150" s="229"/>
      <c r="F150" s="229"/>
    </row>
    <row r="151" spans="5:6" ht="15.75">
      <c r="E151" s="229"/>
      <c r="F151" s="229"/>
    </row>
    <row r="152" spans="5:6" ht="15.75">
      <c r="E152" s="229"/>
      <c r="F152" s="229"/>
    </row>
    <row r="153" spans="5:6" ht="15.75">
      <c r="E153" s="229"/>
      <c r="F153" s="229"/>
    </row>
    <row r="154" spans="5:6" ht="15.75">
      <c r="E154" s="229"/>
      <c r="F154" s="229"/>
    </row>
    <row r="155" spans="5:6" ht="15.75">
      <c r="E155" s="229"/>
      <c r="F155" s="229"/>
    </row>
    <row r="156" spans="5:6" ht="15.75">
      <c r="E156" s="229"/>
      <c r="F156" s="229"/>
    </row>
    <row r="157" spans="5:6" ht="15.75">
      <c r="E157" s="229"/>
      <c r="F157" s="229"/>
    </row>
    <row r="158" spans="5:6" ht="15.75">
      <c r="E158" s="229"/>
      <c r="F158" s="229"/>
    </row>
    <row r="159" spans="5:6" ht="15.75">
      <c r="E159" s="229"/>
      <c r="F159" s="229"/>
    </row>
    <row r="160" spans="5:6" ht="15.75">
      <c r="E160" s="229"/>
      <c r="F160" s="229"/>
    </row>
    <row r="161" spans="5:6" ht="15.75">
      <c r="E161" s="229"/>
      <c r="F161" s="229"/>
    </row>
    <row r="162" spans="5:6" ht="15.75">
      <c r="E162" s="229"/>
      <c r="F162" s="229"/>
    </row>
    <row r="163" spans="5:6" ht="15.75">
      <c r="E163" s="229"/>
      <c r="F163" s="229"/>
    </row>
    <row r="164" spans="5:6" ht="15.75">
      <c r="E164" s="229"/>
      <c r="F164" s="229"/>
    </row>
    <row r="165" spans="5:6" ht="15.75">
      <c r="E165" s="229"/>
      <c r="F165" s="229"/>
    </row>
    <row r="166" spans="5:6" ht="15.75">
      <c r="E166" s="229"/>
      <c r="F166" s="229"/>
    </row>
    <row r="167" spans="5:6" ht="15.75">
      <c r="E167" s="229"/>
      <c r="F167" s="229"/>
    </row>
    <row r="168" spans="5:6" ht="15.75">
      <c r="E168" s="229"/>
      <c r="F168" s="229"/>
    </row>
    <row r="169" spans="5:6" ht="15.75">
      <c r="E169" s="229"/>
      <c r="F169" s="229"/>
    </row>
    <row r="170" spans="5:6" ht="15.75">
      <c r="E170" s="229"/>
      <c r="F170" s="229"/>
    </row>
    <row r="171" spans="5:6" ht="15.75">
      <c r="E171" s="229"/>
      <c r="F171" s="229"/>
    </row>
    <row r="172" spans="5:6" ht="15.75">
      <c r="E172" s="229"/>
      <c r="F172" s="229"/>
    </row>
    <row r="173" spans="5:6" ht="15.75">
      <c r="E173" s="229"/>
      <c r="F173" s="229"/>
    </row>
    <row r="174" spans="5:6" ht="15.75">
      <c r="E174" s="229"/>
      <c r="F174" s="229"/>
    </row>
    <row r="175" spans="5:6" ht="15.75">
      <c r="E175" s="229"/>
      <c r="F175" s="229"/>
    </row>
    <row r="176" spans="5:6" ht="15.75">
      <c r="E176" s="229"/>
      <c r="F176" s="229"/>
    </row>
    <row r="177" spans="5:6" ht="15.75">
      <c r="E177" s="229"/>
      <c r="F177" s="229"/>
    </row>
    <row r="178" spans="5:6" ht="15.75">
      <c r="E178" s="229"/>
      <c r="F178" s="229"/>
    </row>
    <row r="179" spans="5:6" ht="15.75">
      <c r="E179" s="229"/>
      <c r="F179" s="229"/>
    </row>
    <row r="180" spans="5:6" ht="15.75">
      <c r="E180" s="229"/>
      <c r="F180" s="229"/>
    </row>
    <row r="181" spans="5:6" ht="15.75">
      <c r="E181" s="229"/>
      <c r="F181" s="229"/>
    </row>
    <row r="182" spans="5:6" ht="15.75">
      <c r="E182" s="229"/>
      <c r="F182" s="229"/>
    </row>
    <row r="183" spans="5:6" ht="15.75">
      <c r="E183" s="229"/>
      <c r="F183" s="229"/>
    </row>
    <row r="184" spans="5:6" ht="15.75">
      <c r="E184" s="229"/>
      <c r="F184" s="229"/>
    </row>
    <row r="185" spans="5:6" ht="15.75">
      <c r="E185" s="229"/>
      <c r="F185" s="229"/>
    </row>
    <row r="186" spans="5:6" ht="15.75">
      <c r="E186" s="229"/>
      <c r="F186" s="229"/>
    </row>
    <row r="187" spans="5:6" ht="15.75">
      <c r="E187" s="229"/>
      <c r="F187" s="229"/>
    </row>
    <row r="188" spans="5:6" ht="15.75">
      <c r="E188" s="229"/>
      <c r="F188" s="229"/>
    </row>
    <row r="189" spans="5:6" ht="15.75">
      <c r="E189" s="229"/>
      <c r="F189" s="229"/>
    </row>
    <row r="190" spans="5:6" ht="15.75">
      <c r="E190" s="229"/>
      <c r="F190" s="229"/>
    </row>
    <row r="191" spans="5:6" ht="15.75">
      <c r="E191" s="229"/>
      <c r="F191" s="229"/>
    </row>
    <row r="192" spans="5:6" ht="15.75">
      <c r="E192" s="229"/>
      <c r="F192" s="229"/>
    </row>
    <row r="193" spans="5:6" ht="15.75">
      <c r="E193" s="229"/>
      <c r="F193" s="229"/>
    </row>
    <row r="194" spans="5:6" ht="15.75">
      <c r="E194" s="229"/>
      <c r="F194" s="229"/>
    </row>
    <row r="195" spans="5:6" ht="15.75">
      <c r="E195" s="229"/>
      <c r="F195" s="229"/>
    </row>
    <row r="196" spans="5:6" ht="15.75">
      <c r="E196" s="229"/>
      <c r="F196" s="229"/>
    </row>
    <row r="197" spans="5:6" ht="15.75">
      <c r="E197" s="229"/>
      <c r="F197" s="229"/>
    </row>
    <row r="198" spans="5:6" ht="15.75">
      <c r="E198" s="229"/>
      <c r="F198" s="229"/>
    </row>
    <row r="199" spans="5:6" ht="15.75">
      <c r="E199" s="229"/>
      <c r="F199" s="229"/>
    </row>
    <row r="200" spans="5:6" ht="15.75">
      <c r="E200" s="229"/>
      <c r="F200" s="229"/>
    </row>
    <row r="201" spans="5:6" ht="15.75">
      <c r="E201" s="229"/>
      <c r="F201" s="229"/>
    </row>
    <row r="202" spans="5:6" ht="15.75">
      <c r="E202" s="229"/>
      <c r="F202" s="229"/>
    </row>
    <row r="203" spans="5:6" ht="15.75">
      <c r="E203" s="229"/>
      <c r="F203" s="229"/>
    </row>
    <row r="204" spans="5:6" ht="15.75">
      <c r="E204" s="229"/>
      <c r="F204" s="229"/>
    </row>
    <row r="205" spans="5:6" ht="15.75">
      <c r="E205" s="229"/>
      <c r="F205" s="229"/>
    </row>
    <row r="206" spans="5:6" ht="15.75">
      <c r="E206" s="229"/>
      <c r="F206" s="229"/>
    </row>
    <row r="207" spans="5:6" ht="15.75">
      <c r="E207" s="229"/>
      <c r="F207" s="229"/>
    </row>
    <row r="208" spans="5:6" ht="15.75">
      <c r="E208" s="229"/>
      <c r="F208" s="229"/>
    </row>
    <row r="209" spans="5:6" ht="15.75">
      <c r="E209" s="229"/>
      <c r="F209" s="229"/>
    </row>
    <row r="210" spans="5:6" ht="15.75">
      <c r="E210" s="229"/>
      <c r="F210" s="229"/>
    </row>
    <row r="211" spans="5:6" ht="15.75">
      <c r="E211" s="229"/>
      <c r="F211" s="229"/>
    </row>
    <row r="212" spans="5:6" ht="15.75">
      <c r="E212" s="229"/>
      <c r="F212" s="229"/>
    </row>
    <row r="213" spans="5:6" ht="15.75">
      <c r="E213" s="229"/>
      <c r="F213" s="229"/>
    </row>
    <row r="214" spans="5:6" ht="15.75">
      <c r="E214" s="229"/>
      <c r="F214" s="229"/>
    </row>
    <row r="215" spans="5:6" ht="15.75">
      <c r="E215" s="229"/>
      <c r="F215" s="229"/>
    </row>
    <row r="216" spans="5:6" ht="15.75">
      <c r="E216" s="229"/>
      <c r="F216" s="229"/>
    </row>
    <row r="217" spans="5:6" ht="15.75">
      <c r="E217" s="229"/>
      <c r="F217" s="229"/>
    </row>
    <row r="218" spans="5:6" ht="15.75">
      <c r="E218" s="229"/>
      <c r="F218" s="229"/>
    </row>
    <row r="219" spans="5:6" ht="15.75">
      <c r="E219" s="229"/>
      <c r="F219" s="229"/>
    </row>
    <row r="220" spans="5:6" ht="15.75">
      <c r="E220" s="229"/>
      <c r="F220" s="229"/>
    </row>
    <row r="221" spans="5:6" ht="15.75">
      <c r="E221" s="229"/>
      <c r="F221" s="229"/>
    </row>
    <row r="222" spans="5:6" ht="15.75">
      <c r="E222" s="229"/>
      <c r="F222" s="229"/>
    </row>
    <row r="223" spans="5:6" ht="15.75">
      <c r="E223" s="229"/>
      <c r="F223" s="229"/>
    </row>
    <row r="224" spans="5:6" ht="15.75">
      <c r="E224" s="229"/>
      <c r="F224" s="229"/>
    </row>
    <row r="225" spans="5:6" ht="15.75">
      <c r="E225" s="229"/>
      <c r="F225" s="229"/>
    </row>
    <row r="226" spans="5:6" ht="15.75">
      <c r="E226" s="229"/>
      <c r="F226" s="229"/>
    </row>
    <row r="227" spans="5:6" ht="15.75">
      <c r="E227" s="229"/>
      <c r="F227" s="229"/>
    </row>
    <row r="228" spans="5:6" ht="15.75">
      <c r="E228" s="229"/>
      <c r="F228" s="229"/>
    </row>
    <row r="229" spans="5:6" ht="15.75">
      <c r="E229" s="229"/>
      <c r="F229" s="229"/>
    </row>
    <row r="230" spans="5:6" ht="15.75">
      <c r="E230" s="229"/>
      <c r="F230" s="229"/>
    </row>
    <row r="231" spans="5:6" ht="15.75">
      <c r="E231" s="229"/>
      <c r="F231" s="229"/>
    </row>
    <row r="232" spans="5:6" ht="15.75">
      <c r="E232" s="229"/>
      <c r="F232" s="229"/>
    </row>
    <row r="233" spans="5:6" ht="15.75">
      <c r="E233" s="229"/>
      <c r="F233" s="229"/>
    </row>
  </sheetData>
  <sheetProtection insertRows="0"/>
  <mergeCells count="15">
    <mergeCell ref="C56:F56"/>
    <mergeCell ref="C7:C8"/>
    <mergeCell ref="J7:J8"/>
    <mergeCell ref="C45:I45"/>
    <mergeCell ref="C47:I47"/>
    <mergeCell ref="C49:I49"/>
    <mergeCell ref="C50:F50"/>
    <mergeCell ref="C51:F51"/>
    <mergeCell ref="C52:F52"/>
    <mergeCell ref="Q7:Q8"/>
    <mergeCell ref="R7:R8"/>
    <mergeCell ref="A7:B8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03">
      <selection activeCell="B118" sqref="B118:F118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05" t="s">
        <v>646</v>
      </c>
      <c r="B1" s="106"/>
      <c r="C1" s="107"/>
      <c r="D1" s="108"/>
      <c r="E1" s="109"/>
      <c r="F1" s="109"/>
    </row>
    <row r="2" spans="1:6" ht="15.75">
      <c r="A2" s="105"/>
      <c r="B2" s="106"/>
      <c r="C2" s="107"/>
      <c r="D2" s="108"/>
      <c r="E2" s="109"/>
      <c r="F2" s="109"/>
    </row>
    <row r="3" spans="1:6" ht="15.75">
      <c r="A3" s="51" t="str">
        <f>CONCATENATE("на ",UPPER(pdeName))</f>
        <v>на КОРПОРАЦИЯ ЗА ТЕХНОЛОГИИ И ИНОВАЦИИ АД</v>
      </c>
      <c r="B3" s="106"/>
      <c r="C3" s="107"/>
      <c r="D3" s="110"/>
      <c r="E3" s="109"/>
      <c r="F3" s="109"/>
    </row>
    <row r="4" spans="1:6" ht="15.75">
      <c r="A4" s="51" t="str">
        <f>CONCATENATE("ЕИК по БУЛСТАТ: ",pdeBulstat)</f>
        <v>ЕИК по БУЛСТАТ: 115086942</v>
      </c>
      <c r="B4" s="106"/>
      <c r="C4" s="107"/>
      <c r="D4" s="109"/>
      <c r="E4" s="109"/>
      <c r="F4" s="109"/>
    </row>
    <row r="5" spans="1:5" ht="15.75">
      <c r="A5" s="111" t="str">
        <f>CONCATENATE("към ",TEXT(endDate,"dd.mm.yyyy")," г.")</f>
        <v>към 30.06.2017 г.</v>
      </c>
      <c r="B5" s="112"/>
      <c r="C5" s="50"/>
      <c r="D5" s="113"/>
      <c r="E5" s="90"/>
    </row>
    <row r="6" spans="1:5" ht="15.75">
      <c r="A6" s="114"/>
      <c r="B6" s="114"/>
      <c r="D6" s="113"/>
      <c r="E6" s="115"/>
    </row>
    <row r="7" spans="1:5" ht="15.75">
      <c r="A7" s="116" t="s">
        <v>647</v>
      </c>
      <c r="C7" s="114"/>
      <c r="D7" s="114"/>
      <c r="E7" s="92" t="s">
        <v>38</v>
      </c>
    </row>
    <row r="8" spans="1:6" s="103" customFormat="1" ht="15.75">
      <c r="A8" s="695" t="s">
        <v>497</v>
      </c>
      <c r="B8" s="697" t="s">
        <v>40</v>
      </c>
      <c r="C8" s="699" t="s">
        <v>648</v>
      </c>
      <c r="D8" s="119" t="s">
        <v>649</v>
      </c>
      <c r="E8" s="120"/>
      <c r="F8" s="121"/>
    </row>
    <row r="9" spans="1:6" s="103" customFormat="1" ht="15.75">
      <c r="A9" s="696"/>
      <c r="B9" s="698"/>
      <c r="C9" s="700"/>
      <c r="D9" s="122" t="s">
        <v>650</v>
      </c>
      <c r="E9" s="123" t="s">
        <v>651</v>
      </c>
      <c r="F9" s="121"/>
    </row>
    <row r="10" spans="1:6" s="103" customFormat="1" ht="15.75">
      <c r="A10" s="124" t="s">
        <v>46</v>
      </c>
      <c r="B10" s="125" t="s">
        <v>47</v>
      </c>
      <c r="C10" s="126">
        <v>1</v>
      </c>
      <c r="D10" s="126">
        <v>2</v>
      </c>
      <c r="E10" s="127">
        <v>3</v>
      </c>
      <c r="F10" s="121"/>
    </row>
    <row r="11" spans="1:6" ht="15.75">
      <c r="A11" s="128" t="s">
        <v>652</v>
      </c>
      <c r="B11" s="129" t="s">
        <v>653</v>
      </c>
      <c r="C11" s="130"/>
      <c r="D11" s="130"/>
      <c r="E11" s="131">
        <f>C11-D11</f>
        <v>0</v>
      </c>
      <c r="F11" s="132"/>
    </row>
    <row r="12" spans="1:6" ht="15.75">
      <c r="A12" s="133" t="s">
        <v>654</v>
      </c>
      <c r="B12" s="118"/>
      <c r="C12" s="134"/>
      <c r="D12" s="134"/>
      <c r="E12" s="135"/>
      <c r="F12" s="132"/>
    </row>
    <row r="13" spans="1:6" ht="15.75">
      <c r="A13" s="136" t="s">
        <v>655</v>
      </c>
      <c r="B13" s="137" t="s">
        <v>656</v>
      </c>
      <c r="C13" s="138">
        <f>SUM(C14:C16)</f>
        <v>0</v>
      </c>
      <c r="D13" s="138">
        <f>SUM(D14:D16)</f>
        <v>0</v>
      </c>
      <c r="E13" s="139">
        <f>SUM(E14:E16)</f>
        <v>0</v>
      </c>
      <c r="F13" s="132"/>
    </row>
    <row r="14" spans="1:6" ht="15.75">
      <c r="A14" s="136" t="s">
        <v>657</v>
      </c>
      <c r="B14" s="137" t="s">
        <v>658</v>
      </c>
      <c r="C14" s="140"/>
      <c r="D14" s="140"/>
      <c r="E14" s="139">
        <f aca="true" t="shared" si="0" ref="E14:E44">C14-D14</f>
        <v>0</v>
      </c>
      <c r="F14" s="132"/>
    </row>
    <row r="15" spans="1:6" ht="15.75">
      <c r="A15" s="136" t="s">
        <v>659</v>
      </c>
      <c r="B15" s="137" t="s">
        <v>660</v>
      </c>
      <c r="C15" s="140"/>
      <c r="D15" s="140"/>
      <c r="E15" s="139">
        <f t="shared" si="0"/>
        <v>0</v>
      </c>
      <c r="F15" s="132"/>
    </row>
    <row r="16" spans="1:6" ht="15.75">
      <c r="A16" s="136" t="s">
        <v>661</v>
      </c>
      <c r="B16" s="137" t="s">
        <v>662</v>
      </c>
      <c r="C16" s="140"/>
      <c r="D16" s="140"/>
      <c r="E16" s="139">
        <f t="shared" si="0"/>
        <v>0</v>
      </c>
      <c r="F16" s="132"/>
    </row>
    <row r="17" spans="1:6" ht="15.75">
      <c r="A17" s="136" t="s">
        <v>663</v>
      </c>
      <c r="B17" s="137" t="s">
        <v>664</v>
      </c>
      <c r="C17" s="140">
        <v>2438</v>
      </c>
      <c r="D17" s="140"/>
      <c r="E17" s="139">
        <f t="shared" si="0"/>
        <v>2438</v>
      </c>
      <c r="F17" s="132"/>
    </row>
    <row r="18" spans="1:6" ht="15.75">
      <c r="A18" s="136" t="s">
        <v>665</v>
      </c>
      <c r="B18" s="137" t="s">
        <v>666</v>
      </c>
      <c r="C18" s="138">
        <f>+C19+C20</f>
        <v>0</v>
      </c>
      <c r="D18" s="138">
        <f>+D19+D20</f>
        <v>0</v>
      </c>
      <c r="E18" s="139">
        <f t="shared" si="0"/>
        <v>0</v>
      </c>
      <c r="F18" s="132"/>
    </row>
    <row r="19" spans="1:6" ht="15.75">
      <c r="A19" s="136" t="s">
        <v>667</v>
      </c>
      <c r="B19" s="137" t="s">
        <v>668</v>
      </c>
      <c r="C19" s="140"/>
      <c r="D19" s="140"/>
      <c r="E19" s="139">
        <f t="shared" si="0"/>
        <v>0</v>
      </c>
      <c r="F19" s="132"/>
    </row>
    <row r="20" spans="1:6" ht="15.75">
      <c r="A20" s="136" t="s">
        <v>661</v>
      </c>
      <c r="B20" s="137" t="s">
        <v>669</v>
      </c>
      <c r="C20" s="140"/>
      <c r="D20" s="140"/>
      <c r="E20" s="139">
        <f t="shared" si="0"/>
        <v>0</v>
      </c>
      <c r="F20" s="132"/>
    </row>
    <row r="21" spans="1:6" ht="15.75">
      <c r="A21" s="141" t="s">
        <v>670</v>
      </c>
      <c r="B21" s="142" t="s">
        <v>671</v>
      </c>
      <c r="C21" s="143">
        <f>C13+C17+C18</f>
        <v>2438</v>
      </c>
      <c r="D21" s="143">
        <f>D13+D17+D18</f>
        <v>0</v>
      </c>
      <c r="E21" s="144">
        <f>E13+E17+E18</f>
        <v>2438</v>
      </c>
      <c r="F21" s="132"/>
    </row>
    <row r="22" spans="1:6" ht="15.75">
      <c r="A22" s="133" t="s">
        <v>672</v>
      </c>
      <c r="B22" s="118"/>
      <c r="C22" s="145"/>
      <c r="D22" s="134"/>
      <c r="E22" s="135">
        <f t="shared" si="0"/>
        <v>0</v>
      </c>
      <c r="F22" s="132"/>
    </row>
    <row r="23" spans="1:6" ht="15.75">
      <c r="A23" s="136" t="s">
        <v>673</v>
      </c>
      <c r="B23" s="146" t="s">
        <v>674</v>
      </c>
      <c r="C23" s="147"/>
      <c r="D23" s="147"/>
      <c r="E23" s="148">
        <f t="shared" si="0"/>
        <v>0</v>
      </c>
      <c r="F23" s="132"/>
    </row>
    <row r="24" spans="1:6" ht="15.75">
      <c r="A24" s="149"/>
      <c r="B24" s="150"/>
      <c r="C24" s="151"/>
      <c r="D24" s="152"/>
      <c r="E24" s="153"/>
      <c r="F24" s="132"/>
    </row>
    <row r="25" spans="1:6" ht="15.75">
      <c r="A25" s="154" t="s">
        <v>675</v>
      </c>
      <c r="B25" s="155"/>
      <c r="C25" s="156"/>
      <c r="D25" s="157"/>
      <c r="E25" s="158"/>
      <c r="F25" s="132"/>
    </row>
    <row r="26" spans="1:6" ht="15.75">
      <c r="A26" s="136" t="s">
        <v>676</v>
      </c>
      <c r="B26" s="137" t="s">
        <v>677</v>
      </c>
      <c r="C26" s="138">
        <f>SUM(C27:C29)</f>
        <v>275</v>
      </c>
      <c r="D26" s="138">
        <f>SUM(D27:D29)</f>
        <v>275</v>
      </c>
      <c r="E26" s="139">
        <f>SUM(E27:E29)</f>
        <v>0</v>
      </c>
      <c r="F26" s="132"/>
    </row>
    <row r="27" spans="1:6" ht="15.75">
      <c r="A27" s="136" t="s">
        <v>678</v>
      </c>
      <c r="B27" s="137" t="s">
        <v>679</v>
      </c>
      <c r="C27" s="140"/>
      <c r="D27" s="140"/>
      <c r="E27" s="139">
        <f t="shared" si="0"/>
        <v>0</v>
      </c>
      <c r="F27" s="132"/>
    </row>
    <row r="28" spans="1:6" ht="15.75">
      <c r="A28" s="136" t="s">
        <v>680</v>
      </c>
      <c r="B28" s="137" t="s">
        <v>681</v>
      </c>
      <c r="C28" s="140"/>
      <c r="D28" s="140"/>
      <c r="E28" s="139">
        <f t="shared" si="0"/>
        <v>0</v>
      </c>
      <c r="F28" s="132"/>
    </row>
    <row r="29" spans="1:6" ht="15.75">
      <c r="A29" s="136" t="s">
        <v>682</v>
      </c>
      <c r="B29" s="137" t="s">
        <v>683</v>
      </c>
      <c r="C29" s="140">
        <v>275</v>
      </c>
      <c r="D29" s="140">
        <v>275</v>
      </c>
      <c r="E29" s="139">
        <f t="shared" si="0"/>
        <v>0</v>
      </c>
      <c r="F29" s="132"/>
    </row>
    <row r="30" spans="1:6" ht="15.75">
      <c r="A30" s="136" t="s">
        <v>684</v>
      </c>
      <c r="B30" s="137" t="s">
        <v>685</v>
      </c>
      <c r="C30" s="140">
        <v>595</v>
      </c>
      <c r="D30" s="140">
        <v>595</v>
      </c>
      <c r="E30" s="139">
        <f t="shared" si="0"/>
        <v>0</v>
      </c>
      <c r="F30" s="132"/>
    </row>
    <row r="31" spans="1:6" ht="15.75">
      <c r="A31" s="136" t="s">
        <v>686</v>
      </c>
      <c r="B31" s="137" t="s">
        <v>687</v>
      </c>
      <c r="C31" s="140">
        <v>10</v>
      </c>
      <c r="D31" s="140">
        <v>10</v>
      </c>
      <c r="E31" s="139">
        <f t="shared" si="0"/>
        <v>0</v>
      </c>
      <c r="F31" s="132"/>
    </row>
    <row r="32" spans="1:6" ht="15.75">
      <c r="A32" s="136" t="s">
        <v>688</v>
      </c>
      <c r="B32" s="137" t="s">
        <v>689</v>
      </c>
      <c r="C32" s="140">
        <v>102</v>
      </c>
      <c r="D32" s="140">
        <v>102</v>
      </c>
      <c r="E32" s="139">
        <f t="shared" si="0"/>
        <v>0</v>
      </c>
      <c r="F32" s="132"/>
    </row>
    <row r="33" spans="1:6" ht="15.75">
      <c r="A33" s="136" t="s">
        <v>690</v>
      </c>
      <c r="B33" s="137" t="s">
        <v>691</v>
      </c>
      <c r="C33" s="140"/>
      <c r="D33" s="140"/>
      <c r="E33" s="139">
        <f t="shared" si="0"/>
        <v>0</v>
      </c>
      <c r="F33" s="132"/>
    </row>
    <row r="34" spans="1:6" ht="15.75">
      <c r="A34" s="136" t="s">
        <v>692</v>
      </c>
      <c r="B34" s="137" t="s">
        <v>693</v>
      </c>
      <c r="C34" s="140">
        <v>7</v>
      </c>
      <c r="D34" s="140">
        <v>7</v>
      </c>
      <c r="E34" s="139">
        <f t="shared" si="0"/>
        <v>0</v>
      </c>
      <c r="F34" s="132"/>
    </row>
    <row r="35" spans="1:6" ht="15.75">
      <c r="A35" s="136" t="s">
        <v>694</v>
      </c>
      <c r="B35" s="137" t="s">
        <v>695</v>
      </c>
      <c r="C35" s="138">
        <f>SUM(C36:C39)</f>
        <v>0</v>
      </c>
      <c r="D35" s="138">
        <f>SUM(D36:D39)</f>
        <v>0</v>
      </c>
      <c r="E35" s="139">
        <f>SUM(E36:E39)</f>
        <v>0</v>
      </c>
      <c r="F35" s="132"/>
    </row>
    <row r="36" spans="1:6" ht="15.75">
      <c r="A36" s="136" t="s">
        <v>696</v>
      </c>
      <c r="B36" s="137" t="s">
        <v>697</v>
      </c>
      <c r="C36" s="140"/>
      <c r="D36" s="140"/>
      <c r="E36" s="139">
        <f t="shared" si="0"/>
        <v>0</v>
      </c>
      <c r="F36" s="132"/>
    </row>
    <row r="37" spans="1:6" ht="15.75">
      <c r="A37" s="136" t="s">
        <v>698</v>
      </c>
      <c r="B37" s="137" t="s">
        <v>699</v>
      </c>
      <c r="C37" s="140"/>
      <c r="D37" s="140"/>
      <c r="E37" s="139">
        <f t="shared" si="0"/>
        <v>0</v>
      </c>
      <c r="F37" s="132"/>
    </row>
    <row r="38" spans="1:6" ht="15.75">
      <c r="A38" s="136" t="s">
        <v>700</v>
      </c>
      <c r="B38" s="137" t="s">
        <v>701</v>
      </c>
      <c r="C38" s="140"/>
      <c r="D38" s="140"/>
      <c r="E38" s="139">
        <f t="shared" si="0"/>
        <v>0</v>
      </c>
      <c r="F38" s="132"/>
    </row>
    <row r="39" spans="1:6" ht="15.75">
      <c r="A39" s="136" t="s">
        <v>702</v>
      </c>
      <c r="B39" s="137" t="s">
        <v>703</v>
      </c>
      <c r="C39" s="140"/>
      <c r="D39" s="140"/>
      <c r="E39" s="139">
        <f t="shared" si="0"/>
        <v>0</v>
      </c>
      <c r="F39" s="132"/>
    </row>
    <row r="40" spans="1:6" ht="15.75">
      <c r="A40" s="136" t="s">
        <v>704</v>
      </c>
      <c r="B40" s="137" t="s">
        <v>705</v>
      </c>
      <c r="C40" s="138">
        <f>SUM(C41:C44)</f>
        <v>6460</v>
      </c>
      <c r="D40" s="138">
        <f>SUM(D41:D44)</f>
        <v>6460</v>
      </c>
      <c r="E40" s="139">
        <f>SUM(E41:E44)</f>
        <v>0</v>
      </c>
      <c r="F40" s="132"/>
    </row>
    <row r="41" spans="1:6" ht="15.75">
      <c r="A41" s="136" t="s">
        <v>706</v>
      </c>
      <c r="B41" s="137" t="s">
        <v>707</v>
      </c>
      <c r="C41" s="140"/>
      <c r="D41" s="140"/>
      <c r="E41" s="139">
        <f t="shared" si="0"/>
        <v>0</v>
      </c>
      <c r="F41" s="132"/>
    </row>
    <row r="42" spans="1:6" ht="15.75">
      <c r="A42" s="136" t="s">
        <v>708</v>
      </c>
      <c r="B42" s="137" t="s">
        <v>709</v>
      </c>
      <c r="C42" s="140"/>
      <c r="D42" s="140"/>
      <c r="E42" s="139">
        <f t="shared" si="0"/>
        <v>0</v>
      </c>
      <c r="F42" s="132"/>
    </row>
    <row r="43" spans="1:6" ht="15.75">
      <c r="A43" s="136" t="s">
        <v>710</v>
      </c>
      <c r="B43" s="137" t="s">
        <v>711</v>
      </c>
      <c r="C43" s="140"/>
      <c r="D43" s="140"/>
      <c r="E43" s="139">
        <f t="shared" si="0"/>
        <v>0</v>
      </c>
      <c r="F43" s="132"/>
    </row>
    <row r="44" spans="1:6" ht="15.75">
      <c r="A44" s="136" t="s">
        <v>712</v>
      </c>
      <c r="B44" s="137" t="s">
        <v>713</v>
      </c>
      <c r="C44" s="140">
        <v>6460</v>
      </c>
      <c r="D44" s="140">
        <v>6460</v>
      </c>
      <c r="E44" s="139">
        <f t="shared" si="0"/>
        <v>0</v>
      </c>
      <c r="F44" s="132"/>
    </row>
    <row r="45" spans="1:6" ht="15.75">
      <c r="A45" s="159" t="s">
        <v>714</v>
      </c>
      <c r="B45" s="160" t="s">
        <v>715</v>
      </c>
      <c r="C45" s="161">
        <f>C26+C30+C31+C33+C32+C34+C35+C40</f>
        <v>7449</v>
      </c>
      <c r="D45" s="161">
        <f>D26+D30+D31+D33+D32+D34+D35+D40</f>
        <v>7449</v>
      </c>
      <c r="E45" s="162">
        <f>E26+E30+E31+E33+E32+E34+E35+E40</f>
        <v>0</v>
      </c>
      <c r="F45" s="132"/>
    </row>
    <row r="46" spans="1:6" ht="15.75">
      <c r="A46" s="163" t="s">
        <v>716</v>
      </c>
      <c r="B46" s="164" t="s">
        <v>717</v>
      </c>
      <c r="C46" s="165">
        <f>C45+C23+C21+C11</f>
        <v>9887</v>
      </c>
      <c r="D46" s="165">
        <f>D45+D23+D21+D11</f>
        <v>7449</v>
      </c>
      <c r="E46" s="166">
        <f>E45+E23+E21+E11</f>
        <v>2438</v>
      </c>
      <c r="F46" s="132"/>
    </row>
    <row r="47" spans="1:27" ht="15.75">
      <c r="A47" s="167"/>
      <c r="B47" s="168"/>
      <c r="C47" s="169"/>
      <c r="D47" s="169"/>
      <c r="E47" s="169"/>
      <c r="F47" s="132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67"/>
      <c r="B48" s="168"/>
      <c r="C48" s="169"/>
      <c r="D48" s="169"/>
      <c r="E48" s="169"/>
      <c r="F48" s="132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5.75">
      <c r="A49" s="167" t="s">
        <v>718</v>
      </c>
      <c r="B49" s="168"/>
      <c r="C49" s="170"/>
      <c r="D49" s="170"/>
      <c r="E49" s="170"/>
      <c r="F49" s="92" t="s">
        <v>38</v>
      </c>
    </row>
    <row r="50" spans="1:6" s="103" customFormat="1" ht="18" customHeight="1">
      <c r="A50" s="695" t="s">
        <v>497</v>
      </c>
      <c r="B50" s="697" t="s">
        <v>40</v>
      </c>
      <c r="C50" s="701" t="s">
        <v>719</v>
      </c>
      <c r="D50" s="119" t="s">
        <v>720</v>
      </c>
      <c r="E50" s="119"/>
      <c r="F50" s="703" t="s">
        <v>721</v>
      </c>
    </row>
    <row r="51" spans="1:6" s="103" customFormat="1" ht="18" customHeight="1">
      <c r="A51" s="696"/>
      <c r="B51" s="698"/>
      <c r="C51" s="702"/>
      <c r="D51" s="173" t="s">
        <v>650</v>
      </c>
      <c r="E51" s="173" t="s">
        <v>651</v>
      </c>
      <c r="F51" s="704"/>
    </row>
    <row r="52" spans="1:6" s="103" customFormat="1" ht="15.75">
      <c r="A52" s="124" t="s">
        <v>46</v>
      </c>
      <c r="B52" s="125" t="s">
        <v>47</v>
      </c>
      <c r="C52" s="126">
        <v>1</v>
      </c>
      <c r="D52" s="126">
        <v>2</v>
      </c>
      <c r="E52" s="174">
        <v>3</v>
      </c>
      <c r="F52" s="175">
        <v>4</v>
      </c>
    </row>
    <row r="53" spans="1:6" ht="15.75">
      <c r="A53" s="133" t="s">
        <v>722</v>
      </c>
      <c r="B53" s="176"/>
      <c r="C53" s="177"/>
      <c r="D53" s="177"/>
      <c r="E53" s="177"/>
      <c r="F53" s="178"/>
    </row>
    <row r="54" spans="1:6" ht="15.75">
      <c r="A54" s="136" t="s">
        <v>723</v>
      </c>
      <c r="B54" s="137" t="s">
        <v>724</v>
      </c>
      <c r="C54" s="179">
        <f>SUM(C55:C57)</f>
        <v>104</v>
      </c>
      <c r="D54" s="179">
        <f>SUM(D55:D57)</f>
        <v>0</v>
      </c>
      <c r="E54" s="180">
        <f>C54-D54</f>
        <v>104</v>
      </c>
      <c r="F54" s="181">
        <f>SUM(F55:F57)</f>
        <v>0</v>
      </c>
    </row>
    <row r="55" spans="1:6" ht="15.75">
      <c r="A55" s="136" t="s">
        <v>725</v>
      </c>
      <c r="B55" s="137" t="s">
        <v>726</v>
      </c>
      <c r="C55" s="182">
        <v>104</v>
      </c>
      <c r="D55" s="182"/>
      <c r="E55" s="180">
        <f>C55-D55</f>
        <v>104</v>
      </c>
      <c r="F55" s="183"/>
    </row>
    <row r="56" spans="1:6" ht="15.75">
      <c r="A56" s="136" t="s">
        <v>727</v>
      </c>
      <c r="B56" s="137" t="s">
        <v>728</v>
      </c>
      <c r="C56" s="182"/>
      <c r="D56" s="182"/>
      <c r="E56" s="180">
        <f aca="true" t="shared" si="1" ref="E56:E97">C56-D56</f>
        <v>0</v>
      </c>
      <c r="F56" s="183"/>
    </row>
    <row r="57" spans="1:6" ht="15.75">
      <c r="A57" s="136" t="s">
        <v>712</v>
      </c>
      <c r="B57" s="137" t="s">
        <v>729</v>
      </c>
      <c r="C57" s="182"/>
      <c r="D57" s="182"/>
      <c r="E57" s="180">
        <f t="shared" si="1"/>
        <v>0</v>
      </c>
      <c r="F57" s="183"/>
    </row>
    <row r="58" spans="1:6" ht="31.5">
      <c r="A58" s="136" t="s">
        <v>730</v>
      </c>
      <c r="B58" s="137" t="s">
        <v>731</v>
      </c>
      <c r="C58" s="179">
        <f>C59+C61</f>
        <v>0</v>
      </c>
      <c r="D58" s="179">
        <f>D59+D61</f>
        <v>0</v>
      </c>
      <c r="E58" s="180">
        <f t="shared" si="1"/>
        <v>0</v>
      </c>
      <c r="F58" s="184">
        <f>F59+F61</f>
        <v>0</v>
      </c>
    </row>
    <row r="59" spans="1:6" ht="15.75">
      <c r="A59" s="136" t="s">
        <v>732</v>
      </c>
      <c r="B59" s="137" t="s">
        <v>733</v>
      </c>
      <c r="C59" s="182"/>
      <c r="D59" s="182"/>
      <c r="E59" s="180">
        <f t="shared" si="1"/>
        <v>0</v>
      </c>
      <c r="F59" s="183"/>
    </row>
    <row r="60" spans="1:6" ht="15.75">
      <c r="A60" s="185" t="s">
        <v>734</v>
      </c>
      <c r="B60" s="137" t="s">
        <v>735</v>
      </c>
      <c r="C60" s="182"/>
      <c r="D60" s="182"/>
      <c r="E60" s="180">
        <f t="shared" si="1"/>
        <v>0</v>
      </c>
      <c r="F60" s="183"/>
    </row>
    <row r="61" spans="1:6" ht="15.75">
      <c r="A61" s="185" t="s">
        <v>736</v>
      </c>
      <c r="B61" s="137" t="s">
        <v>737</v>
      </c>
      <c r="C61" s="182"/>
      <c r="D61" s="182"/>
      <c r="E61" s="180">
        <f t="shared" si="1"/>
        <v>0</v>
      </c>
      <c r="F61" s="183"/>
    </row>
    <row r="62" spans="1:6" ht="15.75">
      <c r="A62" s="185" t="s">
        <v>734</v>
      </c>
      <c r="B62" s="137" t="s">
        <v>738</v>
      </c>
      <c r="C62" s="182"/>
      <c r="D62" s="182"/>
      <c r="E62" s="180">
        <f t="shared" si="1"/>
        <v>0</v>
      </c>
      <c r="F62" s="183"/>
    </row>
    <row r="63" spans="1:6" ht="15.75">
      <c r="A63" s="136" t="s">
        <v>171</v>
      </c>
      <c r="B63" s="137" t="s">
        <v>739</v>
      </c>
      <c r="C63" s="182"/>
      <c r="D63" s="182"/>
      <c r="E63" s="180">
        <f t="shared" si="1"/>
        <v>0</v>
      </c>
      <c r="F63" s="183"/>
    </row>
    <row r="64" spans="1:6" ht="15.75">
      <c r="A64" s="136" t="s">
        <v>174</v>
      </c>
      <c r="B64" s="137" t="s">
        <v>740</v>
      </c>
      <c r="C64" s="182">
        <v>58</v>
      </c>
      <c r="D64" s="182"/>
      <c r="E64" s="180">
        <f t="shared" si="1"/>
        <v>58</v>
      </c>
      <c r="F64" s="183"/>
    </row>
    <row r="65" spans="1:6" ht="15.75">
      <c r="A65" s="136" t="s">
        <v>741</v>
      </c>
      <c r="B65" s="137" t="s">
        <v>742</v>
      </c>
      <c r="C65" s="182"/>
      <c r="D65" s="182"/>
      <c r="E65" s="180">
        <f t="shared" si="1"/>
        <v>0</v>
      </c>
      <c r="F65" s="183"/>
    </row>
    <row r="66" spans="1:6" ht="15.75">
      <c r="A66" s="136" t="s">
        <v>743</v>
      </c>
      <c r="B66" s="137" t="s">
        <v>744</v>
      </c>
      <c r="C66" s="182"/>
      <c r="D66" s="182"/>
      <c r="E66" s="180">
        <f t="shared" si="1"/>
        <v>0</v>
      </c>
      <c r="F66" s="183"/>
    </row>
    <row r="67" spans="1:6" ht="15.75">
      <c r="A67" s="136" t="s">
        <v>745</v>
      </c>
      <c r="B67" s="137" t="s">
        <v>746</v>
      </c>
      <c r="C67" s="182"/>
      <c r="D67" s="182"/>
      <c r="E67" s="180">
        <f t="shared" si="1"/>
        <v>0</v>
      </c>
      <c r="F67" s="183"/>
    </row>
    <row r="68" spans="1:6" ht="15.75">
      <c r="A68" s="141" t="s">
        <v>747</v>
      </c>
      <c r="B68" s="142" t="s">
        <v>748</v>
      </c>
      <c r="C68" s="186">
        <f>C54+C58+C63+C64+C65+C66</f>
        <v>162</v>
      </c>
      <c r="D68" s="186">
        <f>D54+D58+D63+D64+D65+D66</f>
        <v>0</v>
      </c>
      <c r="E68" s="187">
        <f t="shared" si="1"/>
        <v>162</v>
      </c>
      <c r="F68" s="188">
        <f>F54+F58+F63+F64+F65+F66</f>
        <v>0</v>
      </c>
    </row>
    <row r="69" spans="1:6" ht="15.75">
      <c r="A69" s="154" t="s">
        <v>749</v>
      </c>
      <c r="B69" s="189"/>
      <c r="C69" s="190"/>
      <c r="D69" s="190"/>
      <c r="E69" s="191"/>
      <c r="F69" s="192"/>
    </row>
    <row r="70" spans="1:6" ht="15.75">
      <c r="A70" s="136" t="s">
        <v>750</v>
      </c>
      <c r="B70" s="193" t="s">
        <v>751</v>
      </c>
      <c r="C70" s="182"/>
      <c r="D70" s="182"/>
      <c r="E70" s="180">
        <f t="shared" si="1"/>
        <v>0</v>
      </c>
      <c r="F70" s="183"/>
    </row>
    <row r="71" spans="1:6" ht="15.75">
      <c r="A71" s="194"/>
      <c r="B71" s="195"/>
      <c r="C71" s="196"/>
      <c r="D71" s="196"/>
      <c r="E71" s="197"/>
      <c r="F71" s="198"/>
    </row>
    <row r="72" spans="1:6" ht="15.75">
      <c r="A72" s="133" t="s">
        <v>752</v>
      </c>
      <c r="B72" s="176"/>
      <c r="C72" s="199"/>
      <c r="D72" s="199"/>
      <c r="E72" s="200"/>
      <c r="F72" s="201"/>
    </row>
    <row r="73" spans="1:6" ht="15.75">
      <c r="A73" s="136" t="s">
        <v>723</v>
      </c>
      <c r="B73" s="137" t="s">
        <v>753</v>
      </c>
      <c r="C73" s="202">
        <f>SUM(C74:C76)</f>
        <v>257</v>
      </c>
      <c r="D73" s="202">
        <f>SUM(D74:D76)</f>
        <v>257</v>
      </c>
      <c r="E73" s="202">
        <f>SUM(E74:E76)</f>
        <v>0</v>
      </c>
      <c r="F73" s="203">
        <f>SUM(F74:F76)</f>
        <v>0</v>
      </c>
    </row>
    <row r="74" spans="1:6" ht="15.75">
      <c r="A74" s="136" t="s">
        <v>754</v>
      </c>
      <c r="B74" s="137" t="s">
        <v>755</v>
      </c>
      <c r="C74" s="182"/>
      <c r="D74" s="182"/>
      <c r="E74" s="180">
        <f t="shared" si="1"/>
        <v>0</v>
      </c>
      <c r="F74" s="183"/>
    </row>
    <row r="75" spans="1:6" ht="15.75">
      <c r="A75" s="136" t="s">
        <v>756</v>
      </c>
      <c r="B75" s="137" t="s">
        <v>757</v>
      </c>
      <c r="C75" s="182"/>
      <c r="D75" s="182"/>
      <c r="E75" s="180">
        <f t="shared" si="1"/>
        <v>0</v>
      </c>
      <c r="F75" s="183"/>
    </row>
    <row r="76" spans="1:6" ht="15.75">
      <c r="A76" s="667" t="s">
        <v>758</v>
      </c>
      <c r="B76" s="137" t="s">
        <v>759</v>
      </c>
      <c r="C76" s="182">
        <v>257</v>
      </c>
      <c r="D76" s="182">
        <v>257</v>
      </c>
      <c r="E76" s="180">
        <f t="shared" si="1"/>
        <v>0</v>
      </c>
      <c r="F76" s="183"/>
    </row>
    <row r="77" spans="1:6" ht="31.5">
      <c r="A77" s="136" t="s">
        <v>730</v>
      </c>
      <c r="B77" s="137" t="s">
        <v>760</v>
      </c>
      <c r="C77" s="179">
        <f>C78+C80</f>
        <v>0</v>
      </c>
      <c r="D77" s="179">
        <f>D78+D80</f>
        <v>0</v>
      </c>
      <c r="E77" s="179">
        <f>E78+E80</f>
        <v>0</v>
      </c>
      <c r="F77" s="184">
        <f>F78+F80</f>
        <v>0</v>
      </c>
    </row>
    <row r="78" spans="1:6" ht="15.75">
      <c r="A78" s="136" t="s">
        <v>761</v>
      </c>
      <c r="B78" s="137" t="s">
        <v>762</v>
      </c>
      <c r="C78" s="182"/>
      <c r="D78" s="182"/>
      <c r="E78" s="180">
        <f t="shared" si="1"/>
        <v>0</v>
      </c>
      <c r="F78" s="183"/>
    </row>
    <row r="79" spans="1:6" ht="15.75">
      <c r="A79" s="136" t="s">
        <v>763</v>
      </c>
      <c r="B79" s="137" t="s">
        <v>764</v>
      </c>
      <c r="C79" s="182"/>
      <c r="D79" s="182"/>
      <c r="E79" s="180">
        <f t="shared" si="1"/>
        <v>0</v>
      </c>
      <c r="F79" s="183"/>
    </row>
    <row r="80" spans="1:6" ht="15.75">
      <c r="A80" s="136" t="s">
        <v>765</v>
      </c>
      <c r="B80" s="137" t="s">
        <v>766</v>
      </c>
      <c r="C80" s="182"/>
      <c r="D80" s="182"/>
      <c r="E80" s="180">
        <f t="shared" si="1"/>
        <v>0</v>
      </c>
      <c r="F80" s="183"/>
    </row>
    <row r="81" spans="1:6" ht="15.75">
      <c r="A81" s="136" t="s">
        <v>734</v>
      </c>
      <c r="B81" s="137" t="s">
        <v>767</v>
      </c>
      <c r="C81" s="182"/>
      <c r="D81" s="182"/>
      <c r="E81" s="180">
        <f t="shared" si="1"/>
        <v>0</v>
      </c>
      <c r="F81" s="183"/>
    </row>
    <row r="82" spans="1:6" ht="15.75">
      <c r="A82" s="136" t="s">
        <v>768</v>
      </c>
      <c r="B82" s="137" t="s">
        <v>769</v>
      </c>
      <c r="C82" s="179">
        <f>SUM(C83:C86)</f>
        <v>337</v>
      </c>
      <c r="D82" s="179">
        <f>SUM(D83:D86)</f>
        <v>337</v>
      </c>
      <c r="E82" s="179">
        <f>SUM(E83:E86)</f>
        <v>0</v>
      </c>
      <c r="F82" s="184">
        <f>SUM(F83:F86)</f>
        <v>0</v>
      </c>
    </row>
    <row r="83" spans="1:6" ht="15.75">
      <c r="A83" s="136" t="s">
        <v>770</v>
      </c>
      <c r="B83" s="137" t="s">
        <v>771</v>
      </c>
      <c r="C83" s="182"/>
      <c r="D83" s="182"/>
      <c r="E83" s="180">
        <f t="shared" si="1"/>
        <v>0</v>
      </c>
      <c r="F83" s="183"/>
    </row>
    <row r="84" spans="1:6" ht="15.75">
      <c r="A84" s="136" t="s">
        <v>772</v>
      </c>
      <c r="B84" s="137" t="s">
        <v>773</v>
      </c>
      <c r="C84" s="182"/>
      <c r="D84" s="182"/>
      <c r="E84" s="180">
        <f t="shared" si="1"/>
        <v>0</v>
      </c>
      <c r="F84" s="183"/>
    </row>
    <row r="85" spans="1:6" ht="31.5">
      <c r="A85" s="136" t="s">
        <v>774</v>
      </c>
      <c r="B85" s="137" t="s">
        <v>775</v>
      </c>
      <c r="C85" s="182">
        <v>337</v>
      </c>
      <c r="D85" s="182">
        <v>337</v>
      </c>
      <c r="E85" s="180">
        <f t="shared" si="1"/>
        <v>0</v>
      </c>
      <c r="F85" s="183"/>
    </row>
    <row r="86" spans="1:6" ht="15.75">
      <c r="A86" s="136" t="s">
        <v>776</v>
      </c>
      <c r="B86" s="137" t="s">
        <v>777</v>
      </c>
      <c r="C86" s="182"/>
      <c r="D86" s="182"/>
      <c r="E86" s="180">
        <f t="shared" si="1"/>
        <v>0</v>
      </c>
      <c r="F86" s="183"/>
    </row>
    <row r="87" spans="1:6" ht="15.75">
      <c r="A87" s="136" t="s">
        <v>778</v>
      </c>
      <c r="B87" s="137" t="s">
        <v>779</v>
      </c>
      <c r="C87" s="204">
        <f>SUM(C88:C92)+C96</f>
        <v>1591</v>
      </c>
      <c r="D87" s="204">
        <f>SUM(D88:D92)+D96</f>
        <v>1591</v>
      </c>
      <c r="E87" s="204">
        <f>SUM(E88:E92)+E96</f>
        <v>0</v>
      </c>
      <c r="F87" s="181">
        <f>SUM(F88:F92)+F96</f>
        <v>0</v>
      </c>
    </row>
    <row r="88" spans="1:6" ht="15.75">
      <c r="A88" s="136" t="s">
        <v>780</v>
      </c>
      <c r="B88" s="137" t="s">
        <v>781</v>
      </c>
      <c r="C88" s="182"/>
      <c r="D88" s="182"/>
      <c r="E88" s="180">
        <f t="shared" si="1"/>
        <v>0</v>
      </c>
      <c r="F88" s="183"/>
    </row>
    <row r="89" spans="1:6" ht="15.75">
      <c r="A89" s="136" t="s">
        <v>782</v>
      </c>
      <c r="B89" s="137" t="s">
        <v>783</v>
      </c>
      <c r="C89" s="182">
        <v>106</v>
      </c>
      <c r="D89" s="182">
        <v>106</v>
      </c>
      <c r="E89" s="180">
        <f t="shared" si="1"/>
        <v>0</v>
      </c>
      <c r="F89" s="183"/>
    </row>
    <row r="90" spans="1:6" ht="15.75">
      <c r="A90" s="136" t="s">
        <v>784</v>
      </c>
      <c r="B90" s="137" t="s">
        <v>785</v>
      </c>
      <c r="C90" s="182">
        <v>131</v>
      </c>
      <c r="D90" s="182">
        <v>131</v>
      </c>
      <c r="E90" s="180">
        <f t="shared" si="1"/>
        <v>0</v>
      </c>
      <c r="F90" s="183"/>
    </row>
    <row r="91" spans="1:6" ht="15.75">
      <c r="A91" s="136" t="s">
        <v>786</v>
      </c>
      <c r="B91" s="137" t="s">
        <v>787</v>
      </c>
      <c r="C91" s="182">
        <v>149</v>
      </c>
      <c r="D91" s="182">
        <v>149</v>
      </c>
      <c r="E91" s="180">
        <f t="shared" si="1"/>
        <v>0</v>
      </c>
      <c r="F91" s="183"/>
    </row>
    <row r="92" spans="1:6" ht="15.75">
      <c r="A92" s="136" t="s">
        <v>788</v>
      </c>
      <c r="B92" s="137" t="s">
        <v>789</v>
      </c>
      <c r="C92" s="179">
        <f>SUM(C93:C95)</f>
        <v>1182</v>
      </c>
      <c r="D92" s="179">
        <f>SUM(D93:D95)</f>
        <v>1182</v>
      </c>
      <c r="E92" s="179">
        <f>SUM(E93:E95)</f>
        <v>0</v>
      </c>
      <c r="F92" s="184">
        <f>SUM(F93:F95)</f>
        <v>0</v>
      </c>
    </row>
    <row r="93" spans="1:6" ht="15.75">
      <c r="A93" s="136" t="s">
        <v>790</v>
      </c>
      <c r="B93" s="137" t="s">
        <v>791</v>
      </c>
      <c r="C93" s="182"/>
      <c r="D93" s="182"/>
      <c r="E93" s="180">
        <f t="shared" si="1"/>
        <v>0</v>
      </c>
      <c r="F93" s="183"/>
    </row>
    <row r="94" spans="1:6" ht="15.75">
      <c r="A94" s="136" t="s">
        <v>698</v>
      </c>
      <c r="B94" s="137" t="s">
        <v>792</v>
      </c>
      <c r="C94" s="182"/>
      <c r="D94" s="182"/>
      <c r="E94" s="180">
        <f t="shared" si="1"/>
        <v>0</v>
      </c>
      <c r="F94" s="183"/>
    </row>
    <row r="95" spans="1:6" ht="15.75">
      <c r="A95" s="136" t="s">
        <v>702</v>
      </c>
      <c r="B95" s="137" t="s">
        <v>793</v>
      </c>
      <c r="C95" s="182">
        <v>1182</v>
      </c>
      <c r="D95" s="182">
        <v>1182</v>
      </c>
      <c r="E95" s="180">
        <f t="shared" si="1"/>
        <v>0</v>
      </c>
      <c r="F95" s="183"/>
    </row>
    <row r="96" spans="1:6" ht="15.75">
      <c r="A96" s="136" t="s">
        <v>794</v>
      </c>
      <c r="B96" s="137" t="s">
        <v>795</v>
      </c>
      <c r="C96" s="182">
        <v>23</v>
      </c>
      <c r="D96" s="182">
        <v>23</v>
      </c>
      <c r="E96" s="180">
        <f t="shared" si="1"/>
        <v>0</v>
      </c>
      <c r="F96" s="183"/>
    </row>
    <row r="97" spans="1:6" ht="15.75">
      <c r="A97" s="136" t="s">
        <v>796</v>
      </c>
      <c r="B97" s="137" t="s">
        <v>797</v>
      </c>
      <c r="C97" s="182">
        <v>3517</v>
      </c>
      <c r="D97" s="182">
        <v>3517</v>
      </c>
      <c r="E97" s="180">
        <f t="shared" si="1"/>
        <v>0</v>
      </c>
      <c r="F97" s="183"/>
    </row>
    <row r="98" spans="1:6" ht="15.75">
      <c r="A98" s="141" t="s">
        <v>798</v>
      </c>
      <c r="B98" s="142" t="s">
        <v>799</v>
      </c>
      <c r="C98" s="205">
        <f>C87+C82+C77+C73+C97</f>
        <v>5702</v>
      </c>
      <c r="D98" s="205">
        <f>D87+D82+D77+D73+D97</f>
        <v>5702</v>
      </c>
      <c r="E98" s="205">
        <f>E87+E82+E77+E73+E97</f>
        <v>0</v>
      </c>
      <c r="F98" s="206">
        <f>F87+F82+F77+F73+F97</f>
        <v>0</v>
      </c>
    </row>
    <row r="99" spans="1:6" ht="15.75">
      <c r="A99" s="207" t="s">
        <v>800</v>
      </c>
      <c r="B99" s="208" t="s">
        <v>801</v>
      </c>
      <c r="C99" s="209">
        <f>C98+C70+C68</f>
        <v>5864</v>
      </c>
      <c r="D99" s="209">
        <f>D98+D70+D68</f>
        <v>5702</v>
      </c>
      <c r="E99" s="209">
        <f>E98+E70+E68</f>
        <v>162</v>
      </c>
      <c r="F99" s="210">
        <f>F98+F70+F68</f>
        <v>0</v>
      </c>
    </row>
    <row r="100" spans="1:6" ht="15.75">
      <c r="A100" s="170"/>
      <c r="B100" s="211"/>
      <c r="C100" s="212"/>
      <c r="D100" s="212"/>
      <c r="E100" s="212"/>
      <c r="F100" s="213"/>
    </row>
    <row r="101" spans="1:27" ht="15.75">
      <c r="A101" s="167" t="s">
        <v>802</v>
      </c>
      <c r="B101" s="214"/>
      <c r="C101" s="212"/>
      <c r="D101" s="212"/>
      <c r="E101" s="212"/>
      <c r="F101" s="92" t="s">
        <v>803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04" customFormat="1" ht="31.5">
      <c r="A102" s="117" t="s">
        <v>497</v>
      </c>
      <c r="B102" s="118" t="s">
        <v>498</v>
      </c>
      <c r="C102" s="171" t="s">
        <v>804</v>
      </c>
      <c r="D102" s="171" t="s">
        <v>805</v>
      </c>
      <c r="E102" s="171" t="s">
        <v>806</v>
      </c>
      <c r="F102" s="172" t="s">
        <v>807</v>
      </c>
    </row>
    <row r="103" spans="1:6" s="104" customFormat="1" ht="15.75">
      <c r="A103" s="124" t="s">
        <v>46</v>
      </c>
      <c r="B103" s="125" t="s">
        <v>47</v>
      </c>
      <c r="C103" s="126">
        <v>1</v>
      </c>
      <c r="D103" s="126">
        <v>2</v>
      </c>
      <c r="E103" s="126">
        <v>3</v>
      </c>
      <c r="F103" s="175">
        <v>4</v>
      </c>
    </row>
    <row r="104" spans="1:6" ht="15.75">
      <c r="A104" s="215" t="s">
        <v>808</v>
      </c>
      <c r="B104" s="216" t="s">
        <v>809</v>
      </c>
      <c r="C104" s="217"/>
      <c r="D104" s="217"/>
      <c r="E104" s="217"/>
      <c r="F104" s="218">
        <f>C104+D104-E104</f>
        <v>0</v>
      </c>
    </row>
    <row r="105" spans="1:6" ht="15.75">
      <c r="A105" s="136" t="s">
        <v>810</v>
      </c>
      <c r="B105" s="137" t="s">
        <v>811</v>
      </c>
      <c r="C105" s="182"/>
      <c r="D105" s="182"/>
      <c r="E105" s="182"/>
      <c r="F105" s="219">
        <f>C105+D105-E105</f>
        <v>0</v>
      </c>
    </row>
    <row r="106" spans="1:6" ht="15.75">
      <c r="A106" s="149" t="s">
        <v>812</v>
      </c>
      <c r="B106" s="220" t="s">
        <v>813</v>
      </c>
      <c r="C106" s="221"/>
      <c r="D106" s="221"/>
      <c r="E106" s="221"/>
      <c r="F106" s="222">
        <f>C106+D106-E106</f>
        <v>0</v>
      </c>
    </row>
    <row r="107" spans="1:6" ht="15.75">
      <c r="A107" s="223" t="s">
        <v>814</v>
      </c>
      <c r="B107" s="224" t="s">
        <v>815</v>
      </c>
      <c r="C107" s="225">
        <f>SUM(C104:C106)</f>
        <v>0</v>
      </c>
      <c r="D107" s="225">
        <f>SUM(D104:D106)</f>
        <v>0</v>
      </c>
      <c r="E107" s="225">
        <f>SUM(E104:E106)</f>
        <v>0</v>
      </c>
      <c r="F107" s="226">
        <f>SUM(F104:F106)</f>
        <v>0</v>
      </c>
    </row>
    <row r="108" spans="1:27" ht="15.75">
      <c r="A108" s="227"/>
      <c r="B108" s="228"/>
      <c r="C108" s="167"/>
      <c r="D108" s="167"/>
      <c r="E108" s="167"/>
      <c r="F108" s="121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705" t="s">
        <v>816</v>
      </c>
      <c r="B109" s="705"/>
      <c r="C109" s="705"/>
      <c r="D109" s="705"/>
      <c r="E109" s="705"/>
      <c r="F109" s="70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87" t="s">
        <v>8</v>
      </c>
      <c r="B111" s="669">
        <f>pdeReportingDate</f>
        <v>42972</v>
      </c>
      <c r="C111" s="669"/>
      <c r="D111" s="669"/>
      <c r="E111" s="669"/>
      <c r="F111" s="669"/>
      <c r="G111" s="56"/>
      <c r="H111" s="56"/>
    </row>
    <row r="112" spans="1:8" ht="15.75">
      <c r="A112" s="87"/>
      <c r="B112" s="669"/>
      <c r="C112" s="669"/>
      <c r="D112" s="669"/>
      <c r="E112" s="669"/>
      <c r="F112" s="669"/>
      <c r="G112" s="56"/>
      <c r="H112" s="56"/>
    </row>
    <row r="113" spans="1:8" ht="15.75">
      <c r="A113" s="89" t="s">
        <v>305</v>
      </c>
      <c r="B113" s="670" t="str">
        <f>authorName</f>
        <v>Акаунт Финанс Консулт ООД - Мирослава Николова</v>
      </c>
      <c r="C113" s="670"/>
      <c r="D113" s="670"/>
      <c r="E113" s="670"/>
      <c r="F113" s="670"/>
      <c r="G113" s="90"/>
      <c r="H113" s="90"/>
    </row>
    <row r="114" spans="1:8" ht="15.75">
      <c r="A114" s="89"/>
      <c r="B114" s="670"/>
      <c r="C114" s="670"/>
      <c r="D114" s="670"/>
      <c r="E114" s="670"/>
      <c r="F114" s="670"/>
      <c r="G114" s="90"/>
      <c r="H114" s="90"/>
    </row>
    <row r="115" spans="1:8" ht="15.75">
      <c r="A115" s="89" t="s">
        <v>16</v>
      </c>
      <c r="B115" s="671"/>
      <c r="C115" s="671"/>
      <c r="D115" s="671"/>
      <c r="E115" s="671"/>
      <c r="F115" s="671"/>
      <c r="G115" s="115"/>
      <c r="H115" s="115"/>
    </row>
    <row r="116" spans="1:8" ht="15.75" customHeight="1">
      <c r="A116" s="91"/>
      <c r="B116" s="668" t="s">
        <v>976</v>
      </c>
      <c r="C116" s="668"/>
      <c r="D116" s="668"/>
      <c r="E116" s="668"/>
      <c r="F116" s="668"/>
      <c r="G116" s="91"/>
      <c r="H116" s="91"/>
    </row>
    <row r="117" spans="1:8" ht="15.75" customHeight="1">
      <c r="A117" s="91"/>
      <c r="B117" s="668" t="s">
        <v>306</v>
      </c>
      <c r="C117" s="668"/>
      <c r="D117" s="668"/>
      <c r="E117" s="668"/>
      <c r="F117" s="668"/>
      <c r="G117" s="91"/>
      <c r="H117" s="91"/>
    </row>
    <row r="118" spans="1:8" ht="15.75" customHeight="1">
      <c r="A118" s="91"/>
      <c r="B118" s="668" t="s">
        <v>307</v>
      </c>
      <c r="C118" s="668"/>
      <c r="D118" s="668"/>
      <c r="E118" s="668"/>
      <c r="F118" s="668"/>
      <c r="G118" s="91"/>
      <c r="H118" s="91"/>
    </row>
    <row r="119" spans="1:8" ht="15.75" customHeight="1">
      <c r="A119" s="91"/>
      <c r="B119" s="668" t="s">
        <v>307</v>
      </c>
      <c r="C119" s="668"/>
      <c r="D119" s="668"/>
      <c r="E119" s="668"/>
      <c r="F119" s="668"/>
      <c r="G119" s="91"/>
      <c r="H119" s="91"/>
    </row>
    <row r="120" spans="1:8" ht="15.75">
      <c r="A120" s="91"/>
      <c r="B120" s="668"/>
      <c r="C120" s="668"/>
      <c r="D120" s="668"/>
      <c r="E120" s="668"/>
      <c r="F120" s="668"/>
      <c r="G120" s="91"/>
      <c r="H120" s="91"/>
    </row>
    <row r="121" spans="1:8" ht="15.75">
      <c r="A121" s="91"/>
      <c r="B121" s="668"/>
      <c r="C121" s="668"/>
      <c r="D121" s="668"/>
      <c r="E121" s="668"/>
      <c r="F121" s="668"/>
      <c r="G121" s="91"/>
      <c r="H121" s="91"/>
    </row>
    <row r="122" spans="1:8" ht="15.75">
      <c r="A122" s="91"/>
      <c r="B122" s="668"/>
      <c r="C122" s="668"/>
      <c r="D122" s="668"/>
      <c r="E122" s="668"/>
      <c r="F122" s="668"/>
      <c r="G122" s="91"/>
      <c r="H122" s="91"/>
    </row>
  </sheetData>
  <sheetProtection password="D554" sheet="1" objects="1" scenarios="1" insertRows="0"/>
  <mergeCells count="20">
    <mergeCell ref="B118:F118"/>
    <mergeCell ref="B119:F119"/>
    <mergeCell ref="B120:F120"/>
    <mergeCell ref="B121:F121"/>
    <mergeCell ref="A109:F109"/>
    <mergeCell ref="B111:F111"/>
    <mergeCell ref="B112:F112"/>
    <mergeCell ref="B113:F113"/>
    <mergeCell ref="B114:F114"/>
    <mergeCell ref="B115:F115"/>
    <mergeCell ref="B122:F122"/>
    <mergeCell ref="A8:A9"/>
    <mergeCell ref="A50:A51"/>
    <mergeCell ref="B8:B9"/>
    <mergeCell ref="B50:B51"/>
    <mergeCell ref="C8:C9"/>
    <mergeCell ref="C50:C51"/>
    <mergeCell ref="F50:F51"/>
    <mergeCell ref="B116:F116"/>
    <mergeCell ref="B117:F11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2">
      <selection activeCell="B39" sqref="B39:I39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817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0"/>
      <c r="S1" s="101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0"/>
      <c r="S2" s="101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0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02"/>
      <c r="S4" s="54"/>
      <c r="V4" s="49"/>
    </row>
    <row r="5" spans="1:22" ht="15.75">
      <c r="A5" s="51" t="str">
        <f>CONCATENATE("към ",TEXT(endDate,"dd.mm.yyyy")," г.")</f>
        <v>към 30.06.2017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1"/>
      <c r="S5" s="54"/>
      <c r="V5" s="57"/>
    </row>
    <row r="6" spans="7:8" ht="15.75">
      <c r="G6" s="55"/>
      <c r="H6" s="59"/>
    </row>
    <row r="7" ht="15.75">
      <c r="I7" s="92" t="s">
        <v>38</v>
      </c>
    </row>
    <row r="8" spans="1:9" s="44" customFormat="1" ht="21" customHeight="1">
      <c r="A8" s="706" t="s">
        <v>497</v>
      </c>
      <c r="B8" s="708" t="s">
        <v>40</v>
      </c>
      <c r="C8" s="60" t="s">
        <v>818</v>
      </c>
      <c r="D8" s="60"/>
      <c r="E8" s="60"/>
      <c r="F8" s="60" t="s">
        <v>819</v>
      </c>
      <c r="G8" s="60"/>
      <c r="H8" s="60"/>
      <c r="I8" s="93"/>
    </row>
    <row r="9" spans="1:9" s="44" customFormat="1" ht="24" customHeight="1">
      <c r="A9" s="707"/>
      <c r="B9" s="709"/>
      <c r="C9" s="710" t="s">
        <v>820</v>
      </c>
      <c r="D9" s="710" t="s">
        <v>821</v>
      </c>
      <c r="E9" s="710" t="s">
        <v>822</v>
      </c>
      <c r="F9" s="710" t="s">
        <v>823</v>
      </c>
      <c r="G9" s="62" t="s">
        <v>824</v>
      </c>
      <c r="H9" s="62"/>
      <c r="I9" s="711" t="s">
        <v>825</v>
      </c>
    </row>
    <row r="10" spans="1:9" s="44" customFormat="1" ht="24" customHeight="1">
      <c r="A10" s="707"/>
      <c r="B10" s="709"/>
      <c r="C10" s="710"/>
      <c r="D10" s="710"/>
      <c r="E10" s="710"/>
      <c r="F10" s="710"/>
      <c r="G10" s="61" t="s">
        <v>826</v>
      </c>
      <c r="H10" s="61" t="s">
        <v>827</v>
      </c>
      <c r="I10" s="711"/>
    </row>
    <row r="11" spans="1:9" s="45" customFormat="1" ht="15.75">
      <c r="A11" s="63" t="s">
        <v>46</v>
      </c>
      <c r="B11" s="64" t="s">
        <v>47</v>
      </c>
      <c r="C11" s="65">
        <v>1</v>
      </c>
      <c r="D11" s="65">
        <v>2</v>
      </c>
      <c r="E11" s="65">
        <v>3</v>
      </c>
      <c r="F11" s="65">
        <v>4</v>
      </c>
      <c r="G11" s="65">
        <v>5</v>
      </c>
      <c r="H11" s="65">
        <v>6</v>
      </c>
      <c r="I11" s="94">
        <v>7</v>
      </c>
    </row>
    <row r="12" spans="1:9" s="45" customFormat="1" ht="15.75">
      <c r="A12" s="66" t="s">
        <v>828</v>
      </c>
      <c r="B12" s="67"/>
      <c r="C12" s="68"/>
      <c r="D12" s="68"/>
      <c r="E12" s="68"/>
      <c r="F12" s="68"/>
      <c r="G12" s="68"/>
      <c r="H12" s="68"/>
      <c r="I12" s="95"/>
    </row>
    <row r="13" spans="1:9" s="45" customFormat="1" ht="15.75">
      <c r="A13" s="69" t="s">
        <v>829</v>
      </c>
      <c r="B13" s="70" t="s">
        <v>830</v>
      </c>
      <c r="C13" s="71">
        <v>1619626</v>
      </c>
      <c r="D13" s="71"/>
      <c r="E13" s="71"/>
      <c r="F13" s="71">
        <v>1540</v>
      </c>
      <c r="G13" s="71"/>
      <c r="H13" s="71"/>
      <c r="I13" s="96">
        <f>F13+G13-H13</f>
        <v>1540</v>
      </c>
    </row>
    <row r="14" spans="1:9" s="45" customFormat="1" ht="15.75">
      <c r="A14" s="69" t="s">
        <v>831</v>
      </c>
      <c r="B14" s="70" t="s">
        <v>832</v>
      </c>
      <c r="C14" s="71"/>
      <c r="D14" s="71"/>
      <c r="E14" s="71"/>
      <c r="F14" s="71"/>
      <c r="G14" s="71"/>
      <c r="H14" s="71"/>
      <c r="I14" s="96">
        <f aca="true" t="shared" si="0" ref="I14:I27">F14+G14-H14</f>
        <v>0</v>
      </c>
    </row>
    <row r="15" spans="1:9" s="45" customFormat="1" ht="15.75">
      <c r="A15" s="69" t="s">
        <v>633</v>
      </c>
      <c r="B15" s="70" t="s">
        <v>833</v>
      </c>
      <c r="C15" s="71"/>
      <c r="D15" s="71"/>
      <c r="E15" s="71"/>
      <c r="F15" s="71"/>
      <c r="G15" s="71"/>
      <c r="H15" s="71"/>
      <c r="I15" s="96">
        <f t="shared" si="0"/>
        <v>0</v>
      </c>
    </row>
    <row r="16" spans="1:9" s="45" customFormat="1" ht="15.75">
      <c r="A16" s="69" t="s">
        <v>834</v>
      </c>
      <c r="B16" s="70" t="s">
        <v>835</v>
      </c>
      <c r="C16" s="71"/>
      <c r="D16" s="71"/>
      <c r="E16" s="71"/>
      <c r="F16" s="71"/>
      <c r="G16" s="71"/>
      <c r="H16" s="71"/>
      <c r="I16" s="96">
        <f t="shared" si="0"/>
        <v>0</v>
      </c>
    </row>
    <row r="17" spans="1:9" s="45" customFormat="1" ht="15.75">
      <c r="A17" s="69" t="s">
        <v>110</v>
      </c>
      <c r="B17" s="70" t="s">
        <v>836</v>
      </c>
      <c r="C17" s="71"/>
      <c r="D17" s="71"/>
      <c r="E17" s="71"/>
      <c r="F17" s="71">
        <v>31</v>
      </c>
      <c r="G17" s="71"/>
      <c r="H17" s="71"/>
      <c r="I17" s="96">
        <f t="shared" si="0"/>
        <v>31</v>
      </c>
    </row>
    <row r="18" spans="1:9" s="45" customFormat="1" ht="15.75">
      <c r="A18" s="72" t="s">
        <v>601</v>
      </c>
      <c r="B18" s="73" t="s">
        <v>837</v>
      </c>
      <c r="C18" s="74">
        <f aca="true" t="shared" si="1" ref="C18:H18">C13+C14+C16+C17</f>
        <v>1619626</v>
      </c>
      <c r="D18" s="74">
        <f t="shared" si="1"/>
        <v>0</v>
      </c>
      <c r="E18" s="74">
        <f t="shared" si="1"/>
        <v>0</v>
      </c>
      <c r="F18" s="74">
        <f t="shared" si="1"/>
        <v>1571</v>
      </c>
      <c r="G18" s="74">
        <f t="shared" si="1"/>
        <v>0</v>
      </c>
      <c r="H18" s="74">
        <f t="shared" si="1"/>
        <v>0</v>
      </c>
      <c r="I18" s="97">
        <f t="shared" si="0"/>
        <v>1571</v>
      </c>
    </row>
    <row r="19" spans="1:9" s="45" customFormat="1" ht="15.75">
      <c r="A19" s="75" t="s">
        <v>838</v>
      </c>
      <c r="B19" s="76"/>
      <c r="C19" s="77"/>
      <c r="D19" s="77"/>
      <c r="E19" s="77"/>
      <c r="F19" s="77"/>
      <c r="G19" s="77"/>
      <c r="H19" s="77"/>
      <c r="I19" s="98"/>
    </row>
    <row r="20" spans="1:16" s="45" customFormat="1" ht="15.75">
      <c r="A20" s="69" t="s">
        <v>829</v>
      </c>
      <c r="B20" s="70" t="s">
        <v>839</v>
      </c>
      <c r="C20" s="71"/>
      <c r="D20" s="71"/>
      <c r="E20" s="71"/>
      <c r="F20" s="71">
        <v>1377</v>
      </c>
      <c r="G20" s="71"/>
      <c r="H20" s="71"/>
      <c r="I20" s="96">
        <f t="shared" si="0"/>
        <v>1377</v>
      </c>
      <c r="J20" s="99"/>
      <c r="K20" s="99"/>
      <c r="L20" s="99"/>
      <c r="M20" s="99"/>
      <c r="N20" s="99"/>
      <c r="O20" s="99"/>
      <c r="P20" s="99"/>
    </row>
    <row r="21" spans="1:16" s="45" customFormat="1" ht="15.75">
      <c r="A21" s="69" t="s">
        <v>840</v>
      </c>
      <c r="B21" s="70" t="s">
        <v>841</v>
      </c>
      <c r="C21" s="71"/>
      <c r="D21" s="71"/>
      <c r="E21" s="71"/>
      <c r="F21" s="71"/>
      <c r="G21" s="71"/>
      <c r="H21" s="71"/>
      <c r="I21" s="96">
        <f t="shared" si="0"/>
        <v>0</v>
      </c>
      <c r="J21" s="99"/>
      <c r="K21" s="99"/>
      <c r="L21" s="99"/>
      <c r="M21" s="99"/>
      <c r="N21" s="99"/>
      <c r="O21" s="99"/>
      <c r="P21" s="99"/>
    </row>
    <row r="22" spans="1:16" s="45" customFormat="1" ht="15.75">
      <c r="A22" s="69" t="s">
        <v>842</v>
      </c>
      <c r="B22" s="70" t="s">
        <v>843</v>
      </c>
      <c r="C22" s="71"/>
      <c r="D22" s="71"/>
      <c r="E22" s="71"/>
      <c r="F22" s="71"/>
      <c r="G22" s="71"/>
      <c r="H22" s="71"/>
      <c r="I22" s="96">
        <f t="shared" si="0"/>
        <v>0</v>
      </c>
      <c r="J22" s="99"/>
      <c r="K22" s="99"/>
      <c r="L22" s="99"/>
      <c r="M22" s="99"/>
      <c r="N22" s="99"/>
      <c r="O22" s="99"/>
      <c r="P22" s="99"/>
    </row>
    <row r="23" spans="1:16" s="45" customFormat="1" ht="15.75">
      <c r="A23" s="69" t="s">
        <v>844</v>
      </c>
      <c r="B23" s="70" t="s">
        <v>845</v>
      </c>
      <c r="C23" s="71"/>
      <c r="D23" s="71"/>
      <c r="E23" s="71"/>
      <c r="F23" s="71"/>
      <c r="G23" s="71"/>
      <c r="H23" s="71"/>
      <c r="I23" s="96">
        <f t="shared" si="0"/>
        <v>0</v>
      </c>
      <c r="J23" s="99"/>
      <c r="K23" s="99"/>
      <c r="L23" s="99"/>
      <c r="M23" s="99"/>
      <c r="N23" s="99"/>
      <c r="O23" s="99"/>
      <c r="P23" s="99"/>
    </row>
    <row r="24" spans="1:16" s="45" customFormat="1" ht="15.75">
      <c r="A24" s="69" t="s">
        <v>846</v>
      </c>
      <c r="B24" s="70" t="s">
        <v>847</v>
      </c>
      <c r="C24" s="71"/>
      <c r="D24" s="71"/>
      <c r="E24" s="71"/>
      <c r="F24" s="71"/>
      <c r="G24" s="71"/>
      <c r="H24" s="71"/>
      <c r="I24" s="96">
        <f t="shared" si="0"/>
        <v>0</v>
      </c>
      <c r="J24" s="99"/>
      <c r="K24" s="99"/>
      <c r="L24" s="99"/>
      <c r="M24" s="99"/>
      <c r="N24" s="99"/>
      <c r="O24" s="99"/>
      <c r="P24" s="99"/>
    </row>
    <row r="25" spans="1:16" s="45" customFormat="1" ht="15.75">
      <c r="A25" s="69" t="s">
        <v>848</v>
      </c>
      <c r="B25" s="70" t="s">
        <v>849</v>
      </c>
      <c r="C25" s="71"/>
      <c r="D25" s="71"/>
      <c r="E25" s="71"/>
      <c r="F25" s="71"/>
      <c r="G25" s="71"/>
      <c r="H25" s="71"/>
      <c r="I25" s="96">
        <f t="shared" si="0"/>
        <v>0</v>
      </c>
      <c r="J25" s="99"/>
      <c r="K25" s="99"/>
      <c r="L25" s="99"/>
      <c r="M25" s="99"/>
      <c r="N25" s="99"/>
      <c r="O25" s="99"/>
      <c r="P25" s="99"/>
    </row>
    <row r="26" spans="1:16" s="45" customFormat="1" ht="15.75">
      <c r="A26" s="78" t="s">
        <v>850</v>
      </c>
      <c r="B26" s="79" t="s">
        <v>851</v>
      </c>
      <c r="C26" s="71"/>
      <c r="D26" s="71"/>
      <c r="E26" s="71"/>
      <c r="F26" s="71">
        <v>29</v>
      </c>
      <c r="G26" s="71"/>
      <c r="H26" s="71"/>
      <c r="I26" s="96">
        <f t="shared" si="0"/>
        <v>29</v>
      </c>
      <c r="J26" s="99"/>
      <c r="K26" s="99"/>
      <c r="L26" s="99"/>
      <c r="M26" s="99"/>
      <c r="N26" s="99"/>
      <c r="O26" s="99"/>
      <c r="P26" s="99"/>
    </row>
    <row r="27" spans="1:16" s="45" customFormat="1" ht="15.75">
      <c r="A27" s="72" t="s">
        <v>852</v>
      </c>
      <c r="B27" s="73" t="s">
        <v>853</v>
      </c>
      <c r="C27" s="74">
        <f aca="true" t="shared" si="2" ref="C27:H27">SUM(C20:C26)</f>
        <v>0</v>
      </c>
      <c r="D27" s="74">
        <f t="shared" si="2"/>
        <v>0</v>
      </c>
      <c r="E27" s="74">
        <f t="shared" si="2"/>
        <v>0</v>
      </c>
      <c r="F27" s="74">
        <f t="shared" si="2"/>
        <v>1406</v>
      </c>
      <c r="G27" s="74">
        <f t="shared" si="2"/>
        <v>0</v>
      </c>
      <c r="H27" s="74">
        <f t="shared" si="2"/>
        <v>0</v>
      </c>
      <c r="I27" s="97">
        <f t="shared" si="0"/>
        <v>1406</v>
      </c>
      <c r="J27" s="99"/>
      <c r="K27" s="99"/>
      <c r="L27" s="99"/>
      <c r="M27" s="99"/>
      <c r="N27" s="99"/>
      <c r="O27" s="99"/>
      <c r="P27" s="99"/>
    </row>
    <row r="28" spans="1:16" s="45" customFormat="1" ht="15.75">
      <c r="A28" s="80"/>
      <c r="B28" s="81"/>
      <c r="C28" s="82"/>
      <c r="D28" s="83"/>
      <c r="E28" s="83"/>
      <c r="F28" s="83"/>
      <c r="G28" s="83"/>
      <c r="H28" s="83"/>
      <c r="I28" s="83"/>
      <c r="J28" s="99"/>
      <c r="K28" s="99"/>
      <c r="L28" s="99"/>
      <c r="M28" s="99"/>
      <c r="N28" s="99"/>
      <c r="O28" s="99"/>
      <c r="P28" s="99"/>
    </row>
    <row r="29" spans="1:9" s="45" customFormat="1" ht="32.25" customHeight="1">
      <c r="A29" s="712" t="s">
        <v>854</v>
      </c>
      <c r="B29" s="712"/>
      <c r="C29" s="712"/>
      <c r="D29" s="712"/>
      <c r="E29" s="712"/>
      <c r="F29" s="712"/>
      <c r="G29" s="712"/>
      <c r="H29" s="712"/>
      <c r="I29" s="712"/>
    </row>
    <row r="30" spans="1:9" s="45" customFormat="1" ht="15.75">
      <c r="A30" s="84"/>
      <c r="B30" s="85"/>
      <c r="C30" s="84"/>
      <c r="D30" s="86"/>
      <c r="E30" s="86"/>
      <c r="F30" s="86"/>
      <c r="G30" s="86"/>
      <c r="H30" s="86"/>
      <c r="I30" s="86"/>
    </row>
    <row r="31" spans="1:9" s="45" customFormat="1" ht="15.75">
      <c r="A31" s="87" t="s">
        <v>8</v>
      </c>
      <c r="B31" s="669">
        <f>pdeReportingDate</f>
        <v>42972</v>
      </c>
      <c r="C31" s="669"/>
      <c r="D31" s="669"/>
      <c r="E31" s="669"/>
      <c r="F31" s="669"/>
      <c r="G31" s="88"/>
      <c r="H31" s="88"/>
      <c r="I31" s="88"/>
    </row>
    <row r="32" spans="1:9" s="45" customFormat="1" ht="15.75">
      <c r="A32" s="87"/>
      <c r="B32" s="669"/>
      <c r="C32" s="669"/>
      <c r="D32" s="669"/>
      <c r="E32" s="669"/>
      <c r="F32" s="669"/>
      <c r="G32" s="88"/>
      <c r="H32" s="88"/>
      <c r="I32" s="88"/>
    </row>
    <row r="33" spans="1:9" s="45" customFormat="1" ht="15.75">
      <c r="A33" s="89" t="s">
        <v>305</v>
      </c>
      <c r="B33" s="670" t="str">
        <f>authorName</f>
        <v>Акаунт Финанс Консулт ООД - Мирослава Николова</v>
      </c>
      <c r="C33" s="670"/>
      <c r="D33" s="670"/>
      <c r="E33" s="670"/>
      <c r="F33" s="670"/>
      <c r="G33" s="88"/>
      <c r="H33" s="88"/>
      <c r="I33" s="88"/>
    </row>
    <row r="34" spans="1:9" s="45" customFormat="1" ht="15.75">
      <c r="A34" s="89"/>
      <c r="B34" s="713"/>
      <c r="C34" s="713"/>
      <c r="D34" s="713"/>
      <c r="E34" s="713"/>
      <c r="F34" s="713"/>
      <c r="G34" s="713"/>
      <c r="H34" s="713"/>
      <c r="I34" s="713"/>
    </row>
    <row r="35" spans="1:9" s="45" customFormat="1" ht="15.75">
      <c r="A35" s="89" t="s">
        <v>16</v>
      </c>
      <c r="B35" s="714"/>
      <c r="C35" s="714"/>
      <c r="D35" s="714"/>
      <c r="E35" s="714"/>
      <c r="F35" s="714"/>
      <c r="G35" s="714"/>
      <c r="H35" s="714"/>
      <c r="I35" s="714"/>
    </row>
    <row r="36" spans="1:9" s="45" customFormat="1" ht="15.75" customHeight="1">
      <c r="A36" s="91"/>
      <c r="B36" s="668" t="s">
        <v>976</v>
      </c>
      <c r="C36" s="668"/>
      <c r="D36" s="668"/>
      <c r="E36" s="668"/>
      <c r="F36" s="668"/>
      <c r="G36" s="668"/>
      <c r="H36" s="668"/>
      <c r="I36" s="668"/>
    </row>
    <row r="37" spans="1:9" s="45" customFormat="1" ht="15.75" customHeight="1">
      <c r="A37" s="91"/>
      <c r="B37" s="668" t="s">
        <v>306</v>
      </c>
      <c r="C37" s="668"/>
      <c r="D37" s="668"/>
      <c r="E37" s="668"/>
      <c r="F37" s="668"/>
      <c r="G37" s="668"/>
      <c r="H37" s="668"/>
      <c r="I37" s="668"/>
    </row>
    <row r="38" spans="1:9" s="45" customFormat="1" ht="15.75" customHeight="1">
      <c r="A38" s="91"/>
      <c r="B38" s="668" t="s">
        <v>307</v>
      </c>
      <c r="C38" s="668"/>
      <c r="D38" s="668"/>
      <c r="E38" s="668"/>
      <c r="F38" s="668"/>
      <c r="G38" s="668"/>
      <c r="H38" s="668"/>
      <c r="I38" s="668"/>
    </row>
    <row r="39" spans="1:9" s="45" customFormat="1" ht="15.75" customHeight="1">
      <c r="A39" s="91"/>
      <c r="B39" s="668" t="s">
        <v>307</v>
      </c>
      <c r="C39" s="668"/>
      <c r="D39" s="668"/>
      <c r="E39" s="668"/>
      <c r="F39" s="668"/>
      <c r="G39" s="668"/>
      <c r="H39" s="668"/>
      <c r="I39" s="668"/>
    </row>
    <row r="40" spans="1:9" s="45" customFormat="1" ht="15.75">
      <c r="A40" s="91"/>
      <c r="B40" s="668"/>
      <c r="C40" s="668"/>
      <c r="D40" s="668"/>
      <c r="E40" s="668"/>
      <c r="F40" s="668"/>
      <c r="G40" s="668"/>
      <c r="H40" s="668"/>
      <c r="I40" s="668"/>
    </row>
    <row r="41" spans="1:9" s="45" customFormat="1" ht="15.75">
      <c r="A41" s="91"/>
      <c r="B41" s="668"/>
      <c r="C41" s="668"/>
      <c r="D41" s="668"/>
      <c r="E41" s="668"/>
      <c r="F41" s="668"/>
      <c r="G41" s="668"/>
      <c r="H41" s="668"/>
      <c r="I41" s="668"/>
    </row>
    <row r="42" spans="1:9" s="45" customFormat="1" ht="15.75">
      <c r="A42" s="91"/>
      <c r="B42" s="668"/>
      <c r="C42" s="668"/>
      <c r="D42" s="668"/>
      <c r="E42" s="668"/>
      <c r="F42" s="668"/>
      <c r="G42" s="668"/>
      <c r="H42" s="668"/>
      <c r="I42" s="668"/>
    </row>
    <row r="43" spans="1:9" s="45" customFormat="1" ht="15.75">
      <c r="A43" s="46"/>
      <c r="B43" s="47"/>
      <c r="C43" s="46"/>
      <c r="D43" s="88"/>
      <c r="E43" s="88"/>
      <c r="F43" s="88"/>
      <c r="G43" s="88"/>
      <c r="H43" s="88"/>
      <c r="I43" s="88"/>
    </row>
    <row r="44" spans="1:9" s="45" customFormat="1" ht="15.75">
      <c r="A44" s="46"/>
      <c r="B44" s="47"/>
      <c r="C44" s="46"/>
      <c r="D44" s="88"/>
      <c r="E44" s="88"/>
      <c r="F44" s="88"/>
      <c r="G44" s="88"/>
      <c r="H44" s="88"/>
      <c r="I44" s="88"/>
    </row>
    <row r="45" spans="1:9" s="45" customFormat="1" ht="15.75">
      <c r="A45" s="46"/>
      <c r="B45" s="47"/>
      <c r="C45" s="46"/>
      <c r="D45" s="88"/>
      <c r="E45" s="88"/>
      <c r="F45" s="88"/>
      <c r="G45" s="88"/>
      <c r="H45" s="88"/>
      <c r="I45" s="88"/>
    </row>
    <row r="46" spans="1:9" s="45" customFormat="1" ht="15.75">
      <c r="A46" s="46"/>
      <c r="B46" s="47"/>
      <c r="C46" s="46"/>
      <c r="D46" s="88"/>
      <c r="E46" s="88"/>
      <c r="F46" s="88"/>
      <c r="G46" s="88"/>
      <c r="H46" s="88"/>
      <c r="I46" s="88"/>
    </row>
    <row r="47" spans="1:9" s="45" customFormat="1" ht="15.75">
      <c r="A47" s="46"/>
      <c r="B47" s="47"/>
      <c r="C47" s="46"/>
      <c r="D47" s="88"/>
      <c r="E47" s="88"/>
      <c r="F47" s="88"/>
      <c r="G47" s="88"/>
      <c r="H47" s="88"/>
      <c r="I47" s="88"/>
    </row>
    <row r="48" spans="1:9" s="45" customFormat="1" ht="15.75">
      <c r="A48" s="46"/>
      <c r="B48" s="47"/>
      <c r="C48" s="46"/>
      <c r="D48" s="88"/>
      <c r="E48" s="88"/>
      <c r="F48" s="88"/>
      <c r="G48" s="88"/>
      <c r="H48" s="88"/>
      <c r="I48" s="88"/>
    </row>
    <row r="49" spans="1:9" s="45" customFormat="1" ht="15.75">
      <c r="A49" s="46"/>
      <c r="B49" s="47"/>
      <c r="C49" s="46"/>
      <c r="D49" s="88"/>
      <c r="E49" s="88"/>
      <c r="F49" s="88"/>
      <c r="G49" s="88"/>
      <c r="H49" s="88"/>
      <c r="I49" s="88"/>
    </row>
    <row r="50" spans="1:9" s="45" customFormat="1" ht="15.75">
      <c r="A50" s="46"/>
      <c r="B50" s="47"/>
      <c r="C50" s="46"/>
      <c r="D50" s="88"/>
      <c r="E50" s="88"/>
      <c r="F50" s="88"/>
      <c r="G50" s="88"/>
      <c r="H50" s="88"/>
      <c r="I50" s="88"/>
    </row>
    <row r="51" spans="1:9" s="45" customFormat="1" ht="15.75">
      <c r="A51" s="46"/>
      <c r="B51" s="47"/>
      <c r="C51" s="46"/>
      <c r="D51" s="88"/>
      <c r="E51" s="88"/>
      <c r="F51" s="88"/>
      <c r="G51" s="88"/>
      <c r="H51" s="88"/>
      <c r="I51" s="88"/>
    </row>
    <row r="52" spans="1:9" s="45" customFormat="1" ht="15.75">
      <c r="A52" s="46"/>
      <c r="B52" s="47"/>
      <c r="C52" s="46"/>
      <c r="D52" s="88"/>
      <c r="E52" s="88"/>
      <c r="F52" s="88"/>
      <c r="G52" s="88"/>
      <c r="H52" s="88"/>
      <c r="I52" s="88"/>
    </row>
    <row r="53" spans="1:9" s="45" customFormat="1" ht="15.75">
      <c r="A53" s="46"/>
      <c r="B53" s="47"/>
      <c r="C53" s="46"/>
      <c r="D53" s="88"/>
      <c r="E53" s="88"/>
      <c r="F53" s="88"/>
      <c r="G53" s="88"/>
      <c r="H53" s="88"/>
      <c r="I53" s="88"/>
    </row>
    <row r="54" spans="1:9" s="45" customFormat="1" ht="15.75">
      <c r="A54" s="46"/>
      <c r="B54" s="47"/>
      <c r="C54" s="46"/>
      <c r="D54" s="88"/>
      <c r="E54" s="88"/>
      <c r="F54" s="88"/>
      <c r="G54" s="88"/>
      <c r="H54" s="88"/>
      <c r="I54" s="88"/>
    </row>
    <row r="55" spans="1:9" s="45" customFormat="1" ht="15.75">
      <c r="A55" s="46"/>
      <c r="B55" s="47"/>
      <c r="C55" s="46"/>
      <c r="D55" s="88"/>
      <c r="E55" s="88"/>
      <c r="F55" s="88"/>
      <c r="G55" s="88"/>
      <c r="H55" s="88"/>
      <c r="I55" s="88"/>
    </row>
    <row r="56" spans="1:9" s="45" customFormat="1" ht="15.75">
      <c r="A56" s="46"/>
      <c r="B56" s="47"/>
      <c r="C56" s="46"/>
      <c r="D56" s="88"/>
      <c r="E56" s="88"/>
      <c r="F56" s="88"/>
      <c r="G56" s="88"/>
      <c r="H56" s="88"/>
      <c r="I56" s="88"/>
    </row>
    <row r="57" spans="1:9" s="45" customFormat="1" ht="15.75">
      <c r="A57" s="46"/>
      <c r="B57" s="47"/>
      <c r="C57" s="46"/>
      <c r="D57" s="88"/>
      <c r="E57" s="88"/>
      <c r="F57" s="88"/>
      <c r="G57" s="88"/>
      <c r="H57" s="88"/>
      <c r="I57" s="88"/>
    </row>
    <row r="58" spans="1:9" s="45" customFormat="1" ht="15.75">
      <c r="A58" s="46"/>
      <c r="B58" s="47"/>
      <c r="C58" s="46"/>
      <c r="D58" s="88"/>
      <c r="E58" s="88"/>
      <c r="F58" s="88"/>
      <c r="G58" s="88"/>
      <c r="H58" s="88"/>
      <c r="I58" s="88"/>
    </row>
    <row r="59" spans="1:9" s="45" customFormat="1" ht="15.75">
      <c r="A59" s="46"/>
      <c r="B59" s="47"/>
      <c r="C59" s="46"/>
      <c r="D59" s="88"/>
      <c r="E59" s="88"/>
      <c r="F59" s="88"/>
      <c r="G59" s="88"/>
      <c r="H59" s="88"/>
      <c r="I59" s="88"/>
    </row>
    <row r="60" spans="1:9" s="45" customFormat="1" ht="15.75">
      <c r="A60" s="46"/>
      <c r="B60" s="47"/>
      <c r="C60" s="46"/>
      <c r="D60" s="88"/>
      <c r="E60" s="88"/>
      <c r="F60" s="88"/>
      <c r="G60" s="88"/>
      <c r="H60" s="88"/>
      <c r="I60" s="88"/>
    </row>
    <row r="61" spans="1:9" s="45" customFormat="1" ht="15.75">
      <c r="A61" s="46"/>
      <c r="B61" s="47"/>
      <c r="C61" s="46"/>
      <c r="D61" s="88"/>
      <c r="E61" s="88"/>
      <c r="F61" s="88"/>
      <c r="G61" s="88"/>
      <c r="H61" s="88"/>
      <c r="I61" s="88"/>
    </row>
    <row r="62" spans="1:9" s="45" customFormat="1" ht="15.75">
      <c r="A62" s="46"/>
      <c r="B62" s="47"/>
      <c r="C62" s="46"/>
      <c r="D62" s="88"/>
      <c r="E62" s="88"/>
      <c r="F62" s="88"/>
      <c r="G62" s="88"/>
      <c r="H62" s="88"/>
      <c r="I62" s="88"/>
    </row>
    <row r="63" spans="1:9" s="45" customFormat="1" ht="15.75">
      <c r="A63" s="46"/>
      <c r="B63" s="47"/>
      <c r="C63" s="46"/>
      <c r="D63" s="88"/>
      <c r="E63" s="88"/>
      <c r="F63" s="88"/>
      <c r="G63" s="88"/>
      <c r="H63" s="88"/>
      <c r="I63" s="88"/>
    </row>
    <row r="64" spans="1:9" s="45" customFormat="1" ht="15.75">
      <c r="A64" s="46"/>
      <c r="B64" s="47"/>
      <c r="C64" s="46"/>
      <c r="D64" s="88"/>
      <c r="E64" s="88"/>
      <c r="F64" s="88"/>
      <c r="G64" s="88"/>
      <c r="H64" s="88"/>
      <c r="I64" s="88"/>
    </row>
    <row r="65" spans="1:9" s="45" customFormat="1" ht="15.75">
      <c r="A65" s="46"/>
      <c r="B65" s="47"/>
      <c r="C65" s="46"/>
      <c r="D65" s="88"/>
      <c r="E65" s="88"/>
      <c r="F65" s="88"/>
      <c r="G65" s="88"/>
      <c r="H65" s="88"/>
      <c r="I65" s="88"/>
    </row>
    <row r="66" spans="1:9" s="45" customFormat="1" ht="15.75">
      <c r="A66" s="46"/>
      <c r="B66" s="47"/>
      <c r="C66" s="46"/>
      <c r="D66" s="88"/>
      <c r="E66" s="88"/>
      <c r="F66" s="88"/>
      <c r="G66" s="88"/>
      <c r="H66" s="88"/>
      <c r="I66" s="88"/>
    </row>
    <row r="67" spans="1:9" s="45" customFormat="1" ht="15.75">
      <c r="A67" s="46"/>
      <c r="B67" s="47"/>
      <c r="C67" s="46"/>
      <c r="D67" s="88"/>
      <c r="E67" s="88"/>
      <c r="F67" s="88"/>
      <c r="G67" s="88"/>
      <c r="H67" s="88"/>
      <c r="I67" s="88"/>
    </row>
    <row r="68" spans="1:9" s="45" customFormat="1" ht="15.75">
      <c r="A68" s="46"/>
      <c r="B68" s="47"/>
      <c r="C68" s="46"/>
      <c r="D68" s="88"/>
      <c r="E68" s="88"/>
      <c r="F68" s="88"/>
      <c r="G68" s="88"/>
      <c r="H68" s="88"/>
      <c r="I68" s="88"/>
    </row>
    <row r="69" spans="1:9" s="45" customFormat="1" ht="15.75">
      <c r="A69" s="46"/>
      <c r="B69" s="47"/>
      <c r="C69" s="46"/>
      <c r="D69" s="88"/>
      <c r="E69" s="88"/>
      <c r="F69" s="88"/>
      <c r="G69" s="88"/>
      <c r="H69" s="88"/>
      <c r="I69" s="88"/>
    </row>
    <row r="70" spans="1:9" s="45" customFormat="1" ht="15.75">
      <c r="A70" s="46"/>
      <c r="B70" s="47"/>
      <c r="C70" s="46"/>
      <c r="D70" s="88"/>
      <c r="E70" s="88"/>
      <c r="F70" s="88"/>
      <c r="G70" s="88"/>
      <c r="H70" s="88"/>
      <c r="I70" s="88"/>
    </row>
    <row r="71" spans="1:9" s="45" customFormat="1" ht="15.75">
      <c r="A71" s="46"/>
      <c r="B71" s="47"/>
      <c r="C71" s="46"/>
      <c r="D71" s="88"/>
      <c r="E71" s="88"/>
      <c r="F71" s="88"/>
      <c r="G71" s="88"/>
      <c r="H71" s="88"/>
      <c r="I71" s="88"/>
    </row>
    <row r="72" spans="1:9" s="45" customFormat="1" ht="15.75">
      <c r="A72" s="46"/>
      <c r="B72" s="47"/>
      <c r="C72" s="46"/>
      <c r="D72" s="88"/>
      <c r="E72" s="88"/>
      <c r="F72" s="88"/>
      <c r="G72" s="88"/>
      <c r="H72" s="88"/>
      <c r="I72" s="88"/>
    </row>
    <row r="73" spans="1:9" s="45" customFormat="1" ht="15.75">
      <c r="A73" s="46"/>
      <c r="B73" s="47"/>
      <c r="C73" s="46"/>
      <c r="D73" s="88"/>
      <c r="E73" s="88"/>
      <c r="F73" s="88"/>
      <c r="G73" s="88"/>
      <c r="H73" s="88"/>
      <c r="I73" s="88"/>
    </row>
    <row r="74" spans="1:9" s="45" customFormat="1" ht="15.75">
      <c r="A74" s="46"/>
      <c r="B74" s="47"/>
      <c r="C74" s="46"/>
      <c r="D74" s="88"/>
      <c r="E74" s="88"/>
      <c r="F74" s="88"/>
      <c r="G74" s="88"/>
      <c r="H74" s="88"/>
      <c r="I74" s="88"/>
    </row>
    <row r="75" spans="1:9" s="45" customFormat="1" ht="15.75">
      <c r="A75" s="46"/>
      <c r="B75" s="47"/>
      <c r="C75" s="46"/>
      <c r="D75" s="88"/>
      <c r="E75" s="88"/>
      <c r="F75" s="88"/>
      <c r="G75" s="88"/>
      <c r="H75" s="88"/>
      <c r="I75" s="88"/>
    </row>
    <row r="76" spans="1:9" s="45" customFormat="1" ht="15.75">
      <c r="A76" s="46"/>
      <c r="B76" s="47"/>
      <c r="C76" s="46"/>
      <c r="D76" s="88"/>
      <c r="E76" s="88"/>
      <c r="F76" s="88"/>
      <c r="G76" s="88"/>
      <c r="H76" s="88"/>
      <c r="I76" s="88"/>
    </row>
    <row r="77" spans="1:9" s="45" customFormat="1" ht="15.75">
      <c r="A77" s="46"/>
      <c r="B77" s="47"/>
      <c r="C77" s="46"/>
      <c r="D77" s="88"/>
      <c r="E77" s="88"/>
      <c r="F77" s="88"/>
      <c r="G77" s="88"/>
      <c r="H77" s="88"/>
      <c r="I77" s="88"/>
    </row>
    <row r="78" spans="1:9" s="45" customFormat="1" ht="15.75">
      <c r="A78" s="46"/>
      <c r="B78" s="47"/>
      <c r="C78" s="46"/>
      <c r="D78" s="88"/>
      <c r="E78" s="88"/>
      <c r="F78" s="88"/>
      <c r="G78" s="88"/>
      <c r="H78" s="88"/>
      <c r="I78" s="88"/>
    </row>
    <row r="79" spans="1:9" s="45" customFormat="1" ht="15.75">
      <c r="A79" s="46"/>
      <c r="B79" s="47"/>
      <c r="C79" s="46"/>
      <c r="D79" s="88"/>
      <c r="E79" s="88"/>
      <c r="F79" s="88"/>
      <c r="G79" s="88"/>
      <c r="H79" s="88"/>
      <c r="I79" s="88"/>
    </row>
    <row r="80" spans="1:9" s="45" customFormat="1" ht="15.75">
      <c r="A80" s="46"/>
      <c r="B80" s="47"/>
      <c r="C80" s="46"/>
      <c r="D80" s="88"/>
      <c r="E80" s="88"/>
      <c r="F80" s="88"/>
      <c r="G80" s="88"/>
      <c r="H80" s="88"/>
      <c r="I80" s="88"/>
    </row>
    <row r="81" spans="1:9" s="45" customFormat="1" ht="15.75">
      <c r="A81" s="46"/>
      <c r="B81" s="47"/>
      <c r="C81" s="46"/>
      <c r="D81" s="88"/>
      <c r="E81" s="88"/>
      <c r="F81" s="88"/>
      <c r="G81" s="88"/>
      <c r="H81" s="88"/>
      <c r="I81" s="88"/>
    </row>
    <row r="82" spans="1:9" s="45" customFormat="1" ht="15.75">
      <c r="A82" s="46"/>
      <c r="B82" s="47"/>
      <c r="C82" s="46"/>
      <c r="D82" s="88"/>
      <c r="E82" s="88"/>
      <c r="F82" s="88"/>
      <c r="G82" s="88"/>
      <c r="H82" s="88"/>
      <c r="I82" s="88"/>
    </row>
    <row r="83" spans="1:9" s="45" customFormat="1" ht="15.75">
      <c r="A83" s="46"/>
      <c r="B83" s="47"/>
      <c r="C83" s="46"/>
      <c r="D83" s="88"/>
      <c r="E83" s="88"/>
      <c r="F83" s="88"/>
      <c r="G83" s="88"/>
      <c r="H83" s="88"/>
      <c r="I83" s="88"/>
    </row>
    <row r="84" spans="1:9" s="45" customFormat="1" ht="15.75">
      <c r="A84" s="46"/>
      <c r="B84" s="47"/>
      <c r="C84" s="46"/>
      <c r="D84" s="88"/>
      <c r="E84" s="88"/>
      <c r="F84" s="88"/>
      <c r="G84" s="88"/>
      <c r="H84" s="88"/>
      <c r="I84" s="88"/>
    </row>
    <row r="85" spans="1:9" s="45" customFormat="1" ht="15.75">
      <c r="A85" s="46"/>
      <c r="B85" s="47"/>
      <c r="C85" s="46"/>
      <c r="D85" s="88"/>
      <c r="E85" s="88"/>
      <c r="F85" s="88"/>
      <c r="G85" s="88"/>
      <c r="H85" s="88"/>
      <c r="I85" s="88"/>
    </row>
    <row r="86" spans="1:9" s="45" customFormat="1" ht="15.75">
      <c r="A86" s="46"/>
      <c r="B86" s="47"/>
      <c r="C86" s="46"/>
      <c r="D86" s="88"/>
      <c r="E86" s="88"/>
      <c r="F86" s="88"/>
      <c r="G86" s="88"/>
      <c r="H86" s="88"/>
      <c r="I86" s="88"/>
    </row>
    <row r="87" spans="1:9" s="45" customFormat="1" ht="15.75">
      <c r="A87" s="46"/>
      <c r="B87" s="47"/>
      <c r="C87" s="46"/>
      <c r="D87" s="88"/>
      <c r="E87" s="88"/>
      <c r="F87" s="88"/>
      <c r="G87" s="88"/>
      <c r="H87" s="88"/>
      <c r="I87" s="88"/>
    </row>
    <row r="88" spans="1:9" s="45" customFormat="1" ht="15.75">
      <c r="A88" s="46"/>
      <c r="B88" s="47"/>
      <c r="C88" s="46"/>
      <c r="D88" s="88"/>
      <c r="E88" s="88"/>
      <c r="F88" s="88"/>
      <c r="G88" s="88"/>
      <c r="H88" s="88"/>
      <c r="I88" s="88"/>
    </row>
    <row r="89" spans="1:9" s="45" customFormat="1" ht="15.75">
      <c r="A89" s="46"/>
      <c r="B89" s="47"/>
      <c r="C89" s="46"/>
      <c r="D89" s="88"/>
      <c r="E89" s="88"/>
      <c r="F89" s="88"/>
      <c r="G89" s="88"/>
      <c r="H89" s="88"/>
      <c r="I89" s="88"/>
    </row>
    <row r="90" spans="1:9" s="45" customFormat="1" ht="15.75">
      <c r="A90" s="46"/>
      <c r="B90" s="47"/>
      <c r="C90" s="46"/>
      <c r="D90" s="88"/>
      <c r="E90" s="88"/>
      <c r="F90" s="88"/>
      <c r="G90" s="88"/>
      <c r="H90" s="88"/>
      <c r="I90" s="88"/>
    </row>
    <row r="91" spans="1:9" s="45" customFormat="1" ht="15.75">
      <c r="A91" s="46"/>
      <c r="B91" s="47"/>
      <c r="C91" s="46"/>
      <c r="D91" s="88"/>
      <c r="E91" s="88"/>
      <c r="F91" s="88"/>
      <c r="G91" s="88"/>
      <c r="H91" s="88"/>
      <c r="I91" s="88"/>
    </row>
    <row r="92" spans="1:9" s="45" customFormat="1" ht="15.75">
      <c r="A92" s="46"/>
      <c r="B92" s="47"/>
      <c r="C92" s="46"/>
      <c r="D92" s="88"/>
      <c r="E92" s="88"/>
      <c r="F92" s="88"/>
      <c r="G92" s="88"/>
      <c r="H92" s="88"/>
      <c r="I92" s="88"/>
    </row>
    <row r="93" spans="1:9" s="45" customFormat="1" ht="15.75">
      <c r="A93" s="46"/>
      <c r="B93" s="47"/>
      <c r="C93" s="46"/>
      <c r="D93" s="88"/>
      <c r="E93" s="88"/>
      <c r="F93" s="88"/>
      <c r="G93" s="88"/>
      <c r="H93" s="88"/>
      <c r="I93" s="88"/>
    </row>
    <row r="94" spans="1:9" s="45" customFormat="1" ht="15.75">
      <c r="A94" s="46"/>
      <c r="B94" s="47"/>
      <c r="C94" s="46"/>
      <c r="D94" s="88"/>
      <c r="E94" s="88"/>
      <c r="F94" s="88"/>
      <c r="G94" s="88"/>
      <c r="H94" s="88"/>
      <c r="I94" s="88"/>
    </row>
    <row r="95" spans="1:9" s="45" customFormat="1" ht="15.75">
      <c r="A95" s="46"/>
      <c r="B95" s="47"/>
      <c r="C95" s="46"/>
      <c r="D95" s="88"/>
      <c r="E95" s="88"/>
      <c r="F95" s="88"/>
      <c r="G95" s="88"/>
      <c r="H95" s="88"/>
      <c r="I95" s="88"/>
    </row>
    <row r="96" spans="1:9" s="45" customFormat="1" ht="15.75">
      <c r="A96" s="46"/>
      <c r="B96" s="47"/>
      <c r="C96" s="46"/>
      <c r="D96" s="88"/>
      <c r="E96" s="88"/>
      <c r="F96" s="88"/>
      <c r="G96" s="88"/>
      <c r="H96" s="88"/>
      <c r="I96" s="88"/>
    </row>
    <row r="97" spans="1:9" s="45" customFormat="1" ht="15.75">
      <c r="A97" s="46"/>
      <c r="B97" s="47"/>
      <c r="C97" s="46"/>
      <c r="D97" s="88"/>
      <c r="E97" s="88"/>
      <c r="F97" s="88"/>
      <c r="G97" s="88"/>
      <c r="H97" s="88"/>
      <c r="I97" s="88"/>
    </row>
    <row r="98" spans="1:9" s="45" customFormat="1" ht="15.75">
      <c r="A98" s="46"/>
      <c r="B98" s="47"/>
      <c r="C98" s="46"/>
      <c r="D98" s="88"/>
      <c r="E98" s="88"/>
      <c r="F98" s="88"/>
      <c r="G98" s="88"/>
      <c r="H98" s="88"/>
      <c r="I98" s="88"/>
    </row>
    <row r="99" spans="1:9" s="45" customFormat="1" ht="15.75">
      <c r="A99" s="46"/>
      <c r="B99" s="47"/>
      <c r="C99" s="46"/>
      <c r="D99" s="88"/>
      <c r="E99" s="88"/>
      <c r="F99" s="88"/>
      <c r="G99" s="88"/>
      <c r="H99" s="88"/>
      <c r="I99" s="88"/>
    </row>
    <row r="100" spans="1:9" s="45" customFormat="1" ht="15.75">
      <c r="A100" s="46"/>
      <c r="B100" s="47"/>
      <c r="C100" s="46"/>
      <c r="D100" s="88"/>
      <c r="E100" s="88"/>
      <c r="F100" s="88"/>
      <c r="G100" s="88"/>
      <c r="H100" s="88"/>
      <c r="I100" s="88"/>
    </row>
    <row r="101" spans="1:9" s="45" customFormat="1" ht="15.75">
      <c r="A101" s="46"/>
      <c r="B101" s="47"/>
      <c r="C101" s="46"/>
      <c r="D101" s="88"/>
      <c r="E101" s="88"/>
      <c r="F101" s="88"/>
      <c r="G101" s="88"/>
      <c r="H101" s="88"/>
      <c r="I101" s="88"/>
    </row>
    <row r="102" spans="1:9" s="45" customFormat="1" ht="15.75">
      <c r="A102" s="46"/>
      <c r="B102" s="47"/>
      <c r="C102" s="46"/>
      <c r="D102" s="88"/>
      <c r="E102" s="88"/>
      <c r="F102" s="88"/>
      <c r="G102" s="88"/>
      <c r="H102" s="88"/>
      <c r="I102" s="88"/>
    </row>
    <row r="103" spans="1:9" s="45" customFormat="1" ht="15.75">
      <c r="A103" s="46"/>
      <c r="B103" s="47"/>
      <c r="C103" s="46"/>
      <c r="D103" s="88"/>
      <c r="E103" s="88"/>
      <c r="F103" s="88"/>
      <c r="G103" s="88"/>
      <c r="H103" s="88"/>
      <c r="I103" s="88"/>
    </row>
    <row r="104" spans="1:9" s="45" customFormat="1" ht="15.75">
      <c r="A104" s="46"/>
      <c r="B104" s="47"/>
      <c r="C104" s="46"/>
      <c r="D104" s="88"/>
      <c r="E104" s="88"/>
      <c r="F104" s="88"/>
      <c r="G104" s="88"/>
      <c r="H104" s="88"/>
      <c r="I104" s="88"/>
    </row>
    <row r="105" spans="1:9" s="45" customFormat="1" ht="15.75">
      <c r="A105" s="46"/>
      <c r="B105" s="47"/>
      <c r="C105" s="46"/>
      <c r="D105" s="88"/>
      <c r="E105" s="88"/>
      <c r="F105" s="88"/>
      <c r="G105" s="88"/>
      <c r="H105" s="88"/>
      <c r="I105" s="88"/>
    </row>
    <row r="106" spans="1:9" s="45" customFormat="1" ht="15.75">
      <c r="A106" s="46"/>
      <c r="B106" s="47"/>
      <c r="C106" s="46"/>
      <c r="D106" s="88"/>
      <c r="E106" s="88"/>
      <c r="F106" s="88"/>
      <c r="G106" s="88"/>
      <c r="H106" s="88"/>
      <c r="I106" s="88"/>
    </row>
    <row r="107" spans="1:9" s="45" customFormat="1" ht="15.75">
      <c r="A107" s="46"/>
      <c r="B107" s="47"/>
      <c r="C107" s="46"/>
      <c r="D107" s="88"/>
      <c r="E107" s="88"/>
      <c r="F107" s="88"/>
      <c r="G107" s="88"/>
      <c r="H107" s="88"/>
      <c r="I107" s="88"/>
    </row>
    <row r="108" spans="1:9" s="45" customFormat="1" ht="15.75">
      <c r="A108" s="46"/>
      <c r="B108" s="47"/>
      <c r="C108" s="46"/>
      <c r="D108" s="88"/>
      <c r="E108" s="88"/>
      <c r="F108" s="88"/>
      <c r="G108" s="88"/>
      <c r="H108" s="88"/>
      <c r="I108" s="88"/>
    </row>
    <row r="109" spans="1:9" s="45" customFormat="1" ht="15.75">
      <c r="A109" s="46"/>
      <c r="B109" s="47"/>
      <c r="C109" s="46"/>
      <c r="D109" s="88"/>
      <c r="E109" s="88"/>
      <c r="F109" s="88"/>
      <c r="G109" s="88"/>
      <c r="H109" s="88"/>
      <c r="I109" s="88"/>
    </row>
    <row r="110" spans="1:9" s="45" customFormat="1" ht="15.75">
      <c r="A110" s="46"/>
      <c r="B110" s="47"/>
      <c r="C110" s="46"/>
      <c r="D110" s="88"/>
      <c r="E110" s="88"/>
      <c r="F110" s="88"/>
      <c r="G110" s="88"/>
      <c r="H110" s="88"/>
      <c r="I110" s="88"/>
    </row>
    <row r="111" spans="1:9" s="45" customFormat="1" ht="15.75">
      <c r="A111" s="46"/>
      <c r="B111" s="47"/>
      <c r="C111" s="46"/>
      <c r="D111" s="88"/>
      <c r="E111" s="88"/>
      <c r="F111" s="88"/>
      <c r="G111" s="88"/>
      <c r="H111" s="88"/>
      <c r="I111" s="88"/>
    </row>
    <row r="112" spans="1:9" s="45" customFormat="1" ht="15.75">
      <c r="A112" s="46"/>
      <c r="B112" s="47"/>
      <c r="C112" s="46"/>
      <c r="D112" s="88"/>
      <c r="E112" s="88"/>
      <c r="F112" s="88"/>
      <c r="G112" s="88"/>
      <c r="H112" s="88"/>
      <c r="I112" s="88"/>
    </row>
    <row r="113" spans="1:9" s="45" customFormat="1" ht="15.75">
      <c r="A113" s="46"/>
      <c r="B113" s="47"/>
      <c r="C113" s="46"/>
      <c r="D113" s="88"/>
      <c r="E113" s="88"/>
      <c r="F113" s="88"/>
      <c r="G113" s="88"/>
      <c r="H113" s="88"/>
      <c r="I113" s="88"/>
    </row>
    <row r="114" spans="1:9" s="45" customFormat="1" ht="15.75">
      <c r="A114" s="46"/>
      <c r="B114" s="47"/>
      <c r="C114" s="46"/>
      <c r="D114" s="88"/>
      <c r="E114" s="88"/>
      <c r="F114" s="88"/>
      <c r="G114" s="88"/>
      <c r="H114" s="88"/>
      <c r="I114" s="88"/>
    </row>
    <row r="115" spans="1:9" s="45" customFormat="1" ht="15.75">
      <c r="A115" s="46"/>
      <c r="B115" s="47"/>
      <c r="C115" s="46"/>
      <c r="D115" s="88"/>
      <c r="E115" s="88"/>
      <c r="F115" s="88"/>
      <c r="G115" s="88"/>
      <c r="H115" s="88"/>
      <c r="I115" s="88"/>
    </row>
    <row r="116" spans="1:9" s="45" customFormat="1" ht="15.75">
      <c r="A116" s="46"/>
      <c r="B116" s="47"/>
      <c r="C116" s="46"/>
      <c r="D116" s="88"/>
      <c r="E116" s="88"/>
      <c r="F116" s="88"/>
      <c r="G116" s="88"/>
      <c r="H116" s="88"/>
      <c r="I116" s="88"/>
    </row>
    <row r="117" spans="1:9" s="45" customFormat="1" ht="15.75">
      <c r="A117" s="46"/>
      <c r="B117" s="47"/>
      <c r="C117" s="46"/>
      <c r="D117" s="88"/>
      <c r="E117" s="88"/>
      <c r="F117" s="88"/>
      <c r="G117" s="88"/>
      <c r="H117" s="88"/>
      <c r="I117" s="88"/>
    </row>
    <row r="118" spans="1:9" s="45" customFormat="1" ht="15.75">
      <c r="A118" s="46"/>
      <c r="B118" s="47"/>
      <c r="C118" s="46"/>
      <c r="D118" s="88"/>
      <c r="E118" s="88"/>
      <c r="F118" s="88"/>
      <c r="G118" s="88"/>
      <c r="H118" s="88"/>
      <c r="I118" s="88"/>
    </row>
    <row r="119" spans="1:9" s="45" customFormat="1" ht="15.75">
      <c r="A119" s="46"/>
      <c r="B119" s="47"/>
      <c r="C119" s="46"/>
      <c r="D119" s="88"/>
      <c r="E119" s="88"/>
      <c r="F119" s="88"/>
      <c r="G119" s="88"/>
      <c r="H119" s="88"/>
      <c r="I119" s="88"/>
    </row>
    <row r="120" spans="4:9" ht="15.75">
      <c r="D120" s="88"/>
      <c r="E120" s="88"/>
      <c r="F120" s="88"/>
      <c r="G120" s="88"/>
      <c r="H120" s="88"/>
      <c r="I120" s="88"/>
    </row>
    <row r="121" spans="4:9" ht="15.75">
      <c r="D121" s="88"/>
      <c r="E121" s="88"/>
      <c r="F121" s="88"/>
      <c r="G121" s="88"/>
      <c r="H121" s="88"/>
      <c r="I121" s="88"/>
    </row>
    <row r="122" spans="4:9" ht="15.75">
      <c r="D122" s="88"/>
      <c r="E122" s="88"/>
      <c r="F122" s="88"/>
      <c r="G122" s="88"/>
      <c r="H122" s="88"/>
      <c r="I122" s="88"/>
    </row>
    <row r="123" spans="4:9" ht="15.75">
      <c r="D123" s="88"/>
      <c r="E123" s="88"/>
      <c r="F123" s="88"/>
      <c r="G123" s="88"/>
      <c r="H123" s="88"/>
      <c r="I123" s="88"/>
    </row>
    <row r="124" spans="4:9" ht="15.75">
      <c r="D124" s="88"/>
      <c r="E124" s="88"/>
      <c r="F124" s="88"/>
      <c r="G124" s="88"/>
      <c r="H124" s="88"/>
      <c r="I124" s="88"/>
    </row>
    <row r="125" spans="4:9" ht="15.75">
      <c r="D125" s="88"/>
      <c r="E125" s="88"/>
      <c r="F125" s="88"/>
      <c r="G125" s="88"/>
      <c r="H125" s="88"/>
      <c r="I125" s="88"/>
    </row>
    <row r="126" spans="4:9" ht="15.75">
      <c r="D126" s="88"/>
      <c r="E126" s="88"/>
      <c r="F126" s="88"/>
      <c r="G126" s="88"/>
      <c r="H126" s="88"/>
      <c r="I126" s="88"/>
    </row>
    <row r="127" spans="4:9" ht="15.75">
      <c r="D127" s="88"/>
      <c r="E127" s="88"/>
      <c r="F127" s="88"/>
      <c r="G127" s="88"/>
      <c r="H127" s="88"/>
      <c r="I127" s="88"/>
    </row>
    <row r="128" spans="4:9" ht="15.75">
      <c r="D128" s="88"/>
      <c r="E128" s="88"/>
      <c r="F128" s="88"/>
      <c r="G128" s="88"/>
      <c r="H128" s="88"/>
      <c r="I128" s="88"/>
    </row>
    <row r="129" spans="4:9" ht="15.75">
      <c r="D129" s="88"/>
      <c r="E129" s="88"/>
      <c r="F129" s="88"/>
      <c r="G129" s="88"/>
      <c r="H129" s="88"/>
      <c r="I129" s="88"/>
    </row>
    <row r="130" spans="4:9" ht="15.75">
      <c r="D130" s="88"/>
      <c r="E130" s="88"/>
      <c r="F130" s="88"/>
      <c r="G130" s="88"/>
      <c r="H130" s="88"/>
      <c r="I130" s="88"/>
    </row>
    <row r="131" spans="4:9" ht="15.75">
      <c r="D131" s="88"/>
      <c r="E131" s="88"/>
      <c r="F131" s="88"/>
      <c r="G131" s="88"/>
      <c r="H131" s="88"/>
      <c r="I131" s="88"/>
    </row>
    <row r="132" spans="4:9" ht="15.75">
      <c r="D132" s="88"/>
      <c r="E132" s="88"/>
      <c r="F132" s="88"/>
      <c r="G132" s="88"/>
      <c r="H132" s="88"/>
      <c r="I132" s="88"/>
    </row>
    <row r="133" spans="4:9" ht="15.75">
      <c r="D133" s="88"/>
      <c r="E133" s="88"/>
      <c r="F133" s="88"/>
      <c r="G133" s="88"/>
      <c r="H133" s="88"/>
      <c r="I133" s="88"/>
    </row>
    <row r="134" spans="4:9" ht="15.75">
      <c r="D134" s="88"/>
      <c r="E134" s="88"/>
      <c r="F134" s="88"/>
      <c r="G134" s="88"/>
      <c r="H134" s="88"/>
      <c r="I134" s="88"/>
    </row>
    <row r="135" spans="4:9" ht="15.75">
      <c r="D135" s="88"/>
      <c r="E135" s="88"/>
      <c r="F135" s="88"/>
      <c r="G135" s="88"/>
      <c r="H135" s="88"/>
      <c r="I135" s="88"/>
    </row>
    <row r="136" spans="4:9" ht="15.75">
      <c r="D136" s="88"/>
      <c r="E136" s="88"/>
      <c r="F136" s="88"/>
      <c r="G136" s="88"/>
      <c r="H136" s="88"/>
      <c r="I136" s="88"/>
    </row>
    <row r="137" spans="4:9" ht="15.75">
      <c r="D137" s="88"/>
      <c r="E137" s="88"/>
      <c r="F137" s="88"/>
      <c r="G137" s="88"/>
      <c r="H137" s="88"/>
      <c r="I137" s="88"/>
    </row>
    <row r="138" spans="4:9" ht="15.75">
      <c r="D138" s="88"/>
      <c r="E138" s="88"/>
      <c r="F138" s="88"/>
      <c r="G138" s="88"/>
      <c r="H138" s="88"/>
      <c r="I138" s="88"/>
    </row>
    <row r="139" spans="4:9" ht="15.75">
      <c r="D139" s="88"/>
      <c r="E139" s="88"/>
      <c r="F139" s="88"/>
      <c r="G139" s="88"/>
      <c r="H139" s="88"/>
      <c r="I139" s="88"/>
    </row>
    <row r="140" spans="4:9" ht="15.75">
      <c r="D140" s="88"/>
      <c r="E140" s="88"/>
      <c r="F140" s="88"/>
      <c r="G140" s="88"/>
      <c r="H140" s="88"/>
      <c r="I140" s="88"/>
    </row>
    <row r="141" spans="4:9" ht="15.75">
      <c r="D141" s="88"/>
      <c r="E141" s="88"/>
      <c r="F141" s="88"/>
      <c r="G141" s="88"/>
      <c r="H141" s="88"/>
      <c r="I141" s="88"/>
    </row>
    <row r="142" spans="4:9" ht="15.75">
      <c r="D142" s="88"/>
      <c r="E142" s="88"/>
      <c r="F142" s="88"/>
      <c r="G142" s="88"/>
      <c r="H142" s="88"/>
      <c r="I142" s="88"/>
    </row>
    <row r="143" spans="4:9" ht="15.75">
      <c r="D143" s="88"/>
      <c r="E143" s="88"/>
      <c r="F143" s="88"/>
      <c r="G143" s="88"/>
      <c r="H143" s="88"/>
      <c r="I143" s="88"/>
    </row>
    <row r="144" spans="4:9" ht="15.75">
      <c r="D144" s="88"/>
      <c r="E144" s="88"/>
      <c r="F144" s="88"/>
      <c r="G144" s="88"/>
      <c r="H144" s="88"/>
      <c r="I144" s="88"/>
    </row>
    <row r="145" spans="4:9" ht="15.75">
      <c r="D145" s="88"/>
      <c r="E145" s="88"/>
      <c r="F145" s="88"/>
      <c r="G145" s="88"/>
      <c r="H145" s="88"/>
      <c r="I145" s="88"/>
    </row>
    <row r="146" spans="4:9" ht="15.75">
      <c r="D146" s="88"/>
      <c r="E146" s="88"/>
      <c r="F146" s="88"/>
      <c r="G146" s="88"/>
      <c r="H146" s="88"/>
      <c r="I146" s="88"/>
    </row>
    <row r="147" spans="4:9" ht="15.75">
      <c r="D147" s="88"/>
      <c r="E147" s="88"/>
      <c r="F147" s="88"/>
      <c r="G147" s="88"/>
      <c r="H147" s="88"/>
      <c r="I147" s="88"/>
    </row>
    <row r="148" spans="4:9" ht="15.75">
      <c r="D148" s="88"/>
      <c r="E148" s="88"/>
      <c r="F148" s="88"/>
      <c r="G148" s="88"/>
      <c r="H148" s="88"/>
      <c r="I148" s="88"/>
    </row>
    <row r="149" spans="4:9" ht="15.75">
      <c r="D149" s="88"/>
      <c r="E149" s="88"/>
      <c r="F149" s="88"/>
      <c r="G149" s="88"/>
      <c r="H149" s="88"/>
      <c r="I149" s="88"/>
    </row>
    <row r="150" spans="4:9" ht="15.75">
      <c r="D150" s="88"/>
      <c r="E150" s="88"/>
      <c r="F150" s="88"/>
      <c r="G150" s="88"/>
      <c r="H150" s="88"/>
      <c r="I150" s="88"/>
    </row>
    <row r="151" spans="4:9" ht="15.75">
      <c r="D151" s="88"/>
      <c r="E151" s="88"/>
      <c r="F151" s="88"/>
      <c r="G151" s="88"/>
      <c r="H151" s="88"/>
      <c r="I151" s="88"/>
    </row>
    <row r="152" spans="4:9" ht="15.75">
      <c r="D152" s="88"/>
      <c r="E152" s="88"/>
      <c r="F152" s="88"/>
      <c r="G152" s="88"/>
      <c r="H152" s="88"/>
      <c r="I152" s="88"/>
    </row>
    <row r="153" spans="4:9" ht="15.75">
      <c r="D153" s="88"/>
      <c r="E153" s="88"/>
      <c r="F153" s="88"/>
      <c r="G153" s="88"/>
      <c r="H153" s="88"/>
      <c r="I153" s="88"/>
    </row>
    <row r="154" spans="4:9" ht="15.75">
      <c r="D154" s="88"/>
      <c r="E154" s="88"/>
      <c r="F154" s="88"/>
      <c r="G154" s="88"/>
      <c r="H154" s="88"/>
      <c r="I154" s="88"/>
    </row>
    <row r="155" spans="4:9" ht="15.75">
      <c r="D155" s="88"/>
      <c r="E155" s="88"/>
      <c r="F155" s="88"/>
      <c r="G155" s="88"/>
      <c r="H155" s="88"/>
      <c r="I155" s="88"/>
    </row>
    <row r="156" spans="4:9" ht="15.75">
      <c r="D156" s="88"/>
      <c r="E156" s="88"/>
      <c r="F156" s="88"/>
      <c r="G156" s="88"/>
      <c r="H156" s="88"/>
      <c r="I156" s="88"/>
    </row>
    <row r="157" spans="4:9" ht="15.75">
      <c r="D157" s="88"/>
      <c r="E157" s="88"/>
      <c r="F157" s="88"/>
      <c r="G157" s="88"/>
      <c r="H157" s="88"/>
      <c r="I157" s="88"/>
    </row>
    <row r="158" spans="4:9" ht="15.75">
      <c r="D158" s="88"/>
      <c r="E158" s="88"/>
      <c r="F158" s="88"/>
      <c r="G158" s="88"/>
      <c r="H158" s="88"/>
      <c r="I158" s="88"/>
    </row>
    <row r="159" spans="4:9" ht="15.75">
      <c r="D159" s="88"/>
      <c r="E159" s="88"/>
      <c r="F159" s="88"/>
      <c r="G159" s="88"/>
      <c r="H159" s="88"/>
      <c r="I159" s="88"/>
    </row>
    <row r="160" spans="4:9" ht="15.75">
      <c r="D160" s="88"/>
      <c r="E160" s="88"/>
      <c r="F160" s="88"/>
      <c r="G160" s="88"/>
      <c r="H160" s="88"/>
      <c r="I160" s="88"/>
    </row>
    <row r="161" spans="4:9" ht="15.75">
      <c r="D161" s="88"/>
      <c r="E161" s="88"/>
      <c r="F161" s="88"/>
      <c r="G161" s="88"/>
      <c r="H161" s="88"/>
      <c r="I161" s="88"/>
    </row>
    <row r="162" spans="4:9" ht="15.75">
      <c r="D162" s="88"/>
      <c r="E162" s="88"/>
      <c r="F162" s="88"/>
      <c r="G162" s="88"/>
      <c r="H162" s="88"/>
      <c r="I162" s="88"/>
    </row>
    <row r="163" spans="4:9" ht="15.75">
      <c r="D163" s="88"/>
      <c r="E163" s="88"/>
      <c r="F163" s="88"/>
      <c r="G163" s="88"/>
      <c r="H163" s="88"/>
      <c r="I163" s="88"/>
    </row>
    <row r="164" spans="4:9" ht="15.75">
      <c r="D164" s="88"/>
      <c r="E164" s="88"/>
      <c r="F164" s="88"/>
      <c r="G164" s="88"/>
      <c r="H164" s="88"/>
      <c r="I164" s="88"/>
    </row>
    <row r="165" spans="4:9" ht="15.75">
      <c r="D165" s="88"/>
      <c r="E165" s="88"/>
      <c r="F165" s="88"/>
      <c r="G165" s="88"/>
      <c r="H165" s="88"/>
      <c r="I165" s="88"/>
    </row>
    <row r="166" spans="4:9" ht="15.75">
      <c r="D166" s="88"/>
      <c r="E166" s="88"/>
      <c r="F166" s="88"/>
      <c r="G166" s="88"/>
      <c r="H166" s="88"/>
      <c r="I166" s="88"/>
    </row>
    <row r="167" spans="4:9" ht="15.75">
      <c r="D167" s="88"/>
      <c r="E167" s="88"/>
      <c r="F167" s="88"/>
      <c r="G167" s="88"/>
      <c r="H167" s="88"/>
      <c r="I167" s="88"/>
    </row>
    <row r="168" spans="4:9" ht="15.75">
      <c r="D168" s="88"/>
      <c r="E168" s="88"/>
      <c r="F168" s="88"/>
      <c r="G168" s="88"/>
      <c r="H168" s="88"/>
      <c r="I168" s="88"/>
    </row>
    <row r="169" spans="4:9" ht="15.75">
      <c r="D169" s="88"/>
      <c r="E169" s="88"/>
      <c r="F169" s="88"/>
      <c r="G169" s="88"/>
      <c r="H169" s="88"/>
      <c r="I169" s="88"/>
    </row>
    <row r="170" spans="4:9" ht="15.75">
      <c r="D170" s="88"/>
      <c r="E170" s="88"/>
      <c r="F170" s="88"/>
      <c r="G170" s="88"/>
      <c r="H170" s="88"/>
      <c r="I170" s="88"/>
    </row>
    <row r="171" spans="4:9" ht="15.75">
      <c r="D171" s="88"/>
      <c r="E171" s="88"/>
      <c r="F171" s="88"/>
      <c r="G171" s="88"/>
      <c r="H171" s="88"/>
      <c r="I171" s="88"/>
    </row>
    <row r="172" spans="4:9" ht="15.75">
      <c r="D172" s="88"/>
      <c r="E172" s="88"/>
      <c r="F172" s="88"/>
      <c r="G172" s="88"/>
      <c r="H172" s="88"/>
      <c r="I172" s="88"/>
    </row>
    <row r="173" spans="4:9" ht="15.75">
      <c r="D173" s="88"/>
      <c r="E173" s="88"/>
      <c r="F173" s="88"/>
      <c r="G173" s="88"/>
      <c r="H173" s="88"/>
      <c r="I173" s="88"/>
    </row>
    <row r="174" spans="4:9" ht="15.75">
      <c r="D174" s="88"/>
      <c r="E174" s="88"/>
      <c r="F174" s="88"/>
      <c r="G174" s="88"/>
      <c r="H174" s="88"/>
      <c r="I174" s="88"/>
    </row>
    <row r="175" spans="4:9" ht="15.75">
      <c r="D175" s="88"/>
      <c r="E175" s="88"/>
      <c r="F175" s="88"/>
      <c r="G175" s="88"/>
      <c r="H175" s="88"/>
      <c r="I175" s="88"/>
    </row>
    <row r="176" spans="4:9" ht="15.75">
      <c r="D176" s="88"/>
      <c r="E176" s="88"/>
      <c r="F176" s="88"/>
      <c r="G176" s="88"/>
      <c r="H176" s="88"/>
      <c r="I176" s="88"/>
    </row>
    <row r="177" spans="4:9" ht="15.75">
      <c r="D177" s="88"/>
      <c r="E177" s="88"/>
      <c r="F177" s="88"/>
      <c r="G177" s="88"/>
      <c r="H177" s="88"/>
      <c r="I177" s="88"/>
    </row>
    <row r="178" spans="4:9" ht="15.75">
      <c r="D178" s="88"/>
      <c r="E178" s="88"/>
      <c r="F178" s="88"/>
      <c r="G178" s="88"/>
      <c r="H178" s="88"/>
      <c r="I178" s="88"/>
    </row>
    <row r="179" spans="4:9" ht="15.75">
      <c r="D179" s="88"/>
      <c r="E179" s="88"/>
      <c r="F179" s="88"/>
      <c r="G179" s="88"/>
      <c r="H179" s="88"/>
      <c r="I179" s="88"/>
    </row>
    <row r="180" spans="4:9" ht="15.75">
      <c r="D180" s="88"/>
      <c r="E180" s="88"/>
      <c r="F180" s="88"/>
      <c r="G180" s="88"/>
      <c r="H180" s="88"/>
      <c r="I180" s="88"/>
    </row>
    <row r="181" spans="4:9" ht="15.75">
      <c r="D181" s="88"/>
      <c r="E181" s="88"/>
      <c r="F181" s="88"/>
      <c r="G181" s="88"/>
      <c r="H181" s="88"/>
      <c r="I181" s="88"/>
    </row>
    <row r="182" spans="4:9" ht="15.75">
      <c r="D182" s="88"/>
      <c r="E182" s="88"/>
      <c r="F182" s="88"/>
      <c r="G182" s="88"/>
      <c r="H182" s="88"/>
      <c r="I182" s="88"/>
    </row>
    <row r="183" spans="4:9" ht="15.75">
      <c r="D183" s="88"/>
      <c r="E183" s="88"/>
      <c r="F183" s="88"/>
      <c r="G183" s="88"/>
      <c r="H183" s="88"/>
      <c r="I183" s="88"/>
    </row>
    <row r="184" spans="4:9" ht="15.75">
      <c r="D184" s="88"/>
      <c r="E184" s="88"/>
      <c r="F184" s="88"/>
      <c r="G184" s="88"/>
      <c r="H184" s="88"/>
      <c r="I184" s="88"/>
    </row>
    <row r="185" spans="4:9" ht="15.75">
      <c r="D185" s="88"/>
      <c r="E185" s="88"/>
      <c r="F185" s="88"/>
      <c r="G185" s="88"/>
      <c r="H185" s="88"/>
      <c r="I185" s="88"/>
    </row>
    <row r="186" spans="4:9" ht="15.75">
      <c r="D186" s="88"/>
      <c r="E186" s="88"/>
      <c r="F186" s="88"/>
      <c r="G186" s="88"/>
      <c r="H186" s="88"/>
      <c r="I186" s="88"/>
    </row>
    <row r="187" spans="4:9" ht="15.75">
      <c r="D187" s="88"/>
      <c r="E187" s="88"/>
      <c r="F187" s="88"/>
      <c r="G187" s="88"/>
      <c r="H187" s="88"/>
      <c r="I187" s="88"/>
    </row>
    <row r="188" spans="4:9" ht="15.75">
      <c r="D188" s="88"/>
      <c r="E188" s="88"/>
      <c r="F188" s="88"/>
      <c r="G188" s="88"/>
      <c r="H188" s="88"/>
      <c r="I188" s="88"/>
    </row>
    <row r="189" spans="4:9" ht="15.75">
      <c r="D189" s="88"/>
      <c r="E189" s="88"/>
      <c r="F189" s="88"/>
      <c r="G189" s="88"/>
      <c r="H189" s="88"/>
      <c r="I189" s="88"/>
    </row>
    <row r="190" spans="4:9" ht="15.75">
      <c r="D190" s="88"/>
      <c r="E190" s="88"/>
      <c r="F190" s="88"/>
      <c r="G190" s="88"/>
      <c r="H190" s="88"/>
      <c r="I190" s="88"/>
    </row>
    <row r="191" spans="4:9" ht="15.75">
      <c r="D191" s="88"/>
      <c r="E191" s="88"/>
      <c r="F191" s="88"/>
      <c r="G191" s="88"/>
      <c r="H191" s="88"/>
      <c r="I191" s="88"/>
    </row>
    <row r="192" spans="4:9" ht="15.75">
      <c r="D192" s="88"/>
      <c r="E192" s="88"/>
      <c r="F192" s="88"/>
      <c r="G192" s="88"/>
      <c r="H192" s="88"/>
      <c r="I192" s="88"/>
    </row>
    <row r="193" spans="4:9" ht="15.75">
      <c r="D193" s="88"/>
      <c r="E193" s="88"/>
      <c r="F193" s="88"/>
      <c r="G193" s="88"/>
      <c r="H193" s="88"/>
      <c r="I193" s="88"/>
    </row>
    <row r="194" spans="4:9" ht="15.75">
      <c r="D194" s="88"/>
      <c r="E194" s="88"/>
      <c r="F194" s="88"/>
      <c r="G194" s="88"/>
      <c r="H194" s="88"/>
      <c r="I194" s="88"/>
    </row>
    <row r="195" spans="4:9" ht="15.75">
      <c r="D195" s="88"/>
      <c r="E195" s="88"/>
      <c r="F195" s="88"/>
      <c r="G195" s="88"/>
      <c r="H195" s="88"/>
      <c r="I195" s="88"/>
    </row>
    <row r="196" spans="4:9" ht="15.75">
      <c r="D196" s="88"/>
      <c r="E196" s="88"/>
      <c r="F196" s="88"/>
      <c r="G196" s="88"/>
      <c r="H196" s="88"/>
      <c r="I196" s="88"/>
    </row>
    <row r="197" spans="4:9" ht="15.75">
      <c r="D197" s="88"/>
      <c r="E197" s="88"/>
      <c r="F197" s="88"/>
      <c r="G197" s="88"/>
      <c r="H197" s="88"/>
      <c r="I197" s="88"/>
    </row>
    <row r="198" spans="4:9" ht="15.75">
      <c r="D198" s="88"/>
      <c r="E198" s="88"/>
      <c r="F198" s="88"/>
      <c r="G198" s="88"/>
      <c r="H198" s="88"/>
      <c r="I198" s="88"/>
    </row>
    <row r="199" spans="4:9" ht="15.75">
      <c r="D199" s="88"/>
      <c r="E199" s="88"/>
      <c r="F199" s="88"/>
      <c r="G199" s="88"/>
      <c r="H199" s="88"/>
      <c r="I199" s="88"/>
    </row>
    <row r="200" spans="4:9" ht="15.75">
      <c r="D200" s="88"/>
      <c r="E200" s="88"/>
      <c r="F200" s="88"/>
      <c r="G200" s="88"/>
      <c r="H200" s="88"/>
      <c r="I200" s="88"/>
    </row>
    <row r="201" spans="4:9" ht="15.75">
      <c r="D201" s="88"/>
      <c r="E201" s="88"/>
      <c r="F201" s="88"/>
      <c r="G201" s="88"/>
      <c r="H201" s="88"/>
      <c r="I201" s="88"/>
    </row>
    <row r="202" spans="4:9" ht="15.75">
      <c r="D202" s="88"/>
      <c r="E202" s="88"/>
      <c r="F202" s="88"/>
      <c r="G202" s="88"/>
      <c r="H202" s="88"/>
      <c r="I202" s="88"/>
    </row>
    <row r="203" spans="4:9" ht="15.75">
      <c r="D203" s="88"/>
      <c r="E203" s="88"/>
      <c r="F203" s="88"/>
      <c r="G203" s="88"/>
      <c r="H203" s="88"/>
      <c r="I203" s="88"/>
    </row>
    <row r="204" spans="4:9" ht="15.75">
      <c r="D204" s="88"/>
      <c r="E204" s="88"/>
      <c r="F204" s="88"/>
      <c r="G204" s="88"/>
      <c r="H204" s="88"/>
      <c r="I204" s="88"/>
    </row>
    <row r="205" spans="4:9" ht="15.75">
      <c r="D205" s="88"/>
      <c r="E205" s="88"/>
      <c r="F205" s="88"/>
      <c r="G205" s="88"/>
      <c r="H205" s="88"/>
      <c r="I205" s="88"/>
    </row>
    <row r="206" spans="4:9" ht="15.75">
      <c r="D206" s="88"/>
      <c r="E206" s="88"/>
      <c r="F206" s="88"/>
      <c r="G206" s="88"/>
      <c r="H206" s="88"/>
      <c r="I206" s="88"/>
    </row>
    <row r="207" spans="4:9" ht="15.75">
      <c r="D207" s="88"/>
      <c r="E207" s="88"/>
      <c r="F207" s="88"/>
      <c r="G207" s="88"/>
      <c r="H207" s="88"/>
      <c r="I207" s="88"/>
    </row>
    <row r="208" spans="4:9" ht="15.75">
      <c r="D208" s="88"/>
      <c r="E208" s="88"/>
      <c r="F208" s="88"/>
      <c r="G208" s="88"/>
      <c r="H208" s="88"/>
      <c r="I208" s="88"/>
    </row>
    <row r="209" spans="4:9" ht="15.75">
      <c r="D209" s="88"/>
      <c r="E209" s="88"/>
      <c r="F209" s="88"/>
      <c r="G209" s="88"/>
      <c r="H209" s="88"/>
      <c r="I209" s="88"/>
    </row>
    <row r="210" spans="4:9" ht="15.75">
      <c r="D210" s="88"/>
      <c r="E210" s="88"/>
      <c r="F210" s="88"/>
      <c r="G210" s="88"/>
      <c r="H210" s="88"/>
      <c r="I210" s="88"/>
    </row>
    <row r="211" spans="4:9" ht="15.75">
      <c r="D211" s="88"/>
      <c r="E211" s="88"/>
      <c r="F211" s="88"/>
      <c r="G211" s="88"/>
      <c r="H211" s="88"/>
      <c r="I211" s="88"/>
    </row>
    <row r="212" spans="4:9" ht="15.75">
      <c r="D212" s="88"/>
      <c r="E212" s="88"/>
      <c r="F212" s="88"/>
      <c r="G212" s="88"/>
      <c r="H212" s="88"/>
      <c r="I212" s="88"/>
    </row>
    <row r="213" spans="4:9" ht="15.75">
      <c r="D213" s="88"/>
      <c r="E213" s="88"/>
      <c r="F213" s="88"/>
      <c r="G213" s="88"/>
      <c r="H213" s="88"/>
      <c r="I213" s="88"/>
    </row>
    <row r="214" spans="4:9" ht="15.75">
      <c r="D214" s="88"/>
      <c r="E214" s="88"/>
      <c r="F214" s="88"/>
      <c r="G214" s="88"/>
      <c r="H214" s="88"/>
      <c r="I214" s="88"/>
    </row>
    <row r="215" spans="4:9" ht="15.75">
      <c r="D215" s="88"/>
      <c r="E215" s="88"/>
      <c r="F215" s="88"/>
      <c r="G215" s="88"/>
      <c r="H215" s="88"/>
      <c r="I215" s="88"/>
    </row>
    <row r="216" spans="4:9" ht="15.75">
      <c r="D216" s="88"/>
      <c r="E216" s="88"/>
      <c r="F216" s="88"/>
      <c r="G216" s="88"/>
      <c r="H216" s="88"/>
      <c r="I216" s="88"/>
    </row>
    <row r="217" spans="4:9" ht="15.75">
      <c r="D217" s="88"/>
      <c r="E217" s="88"/>
      <c r="F217" s="88"/>
      <c r="G217" s="88"/>
      <c r="H217" s="88"/>
      <c r="I217" s="88"/>
    </row>
    <row r="218" spans="4:9" ht="15.75">
      <c r="D218" s="88"/>
      <c r="E218" s="88"/>
      <c r="F218" s="88"/>
      <c r="G218" s="88"/>
      <c r="H218" s="88"/>
      <c r="I218" s="88"/>
    </row>
    <row r="219" spans="4:9" ht="15.75">
      <c r="D219" s="88"/>
      <c r="E219" s="88"/>
      <c r="F219" s="88"/>
      <c r="G219" s="88"/>
      <c r="H219" s="88"/>
      <c r="I219" s="88"/>
    </row>
    <row r="220" spans="4:9" ht="15.75">
      <c r="D220" s="88"/>
      <c r="E220" s="88"/>
      <c r="F220" s="88"/>
      <c r="G220" s="88"/>
      <c r="H220" s="88"/>
      <c r="I220" s="88"/>
    </row>
    <row r="221" spans="4:9" ht="15.75">
      <c r="D221" s="88"/>
      <c r="E221" s="88"/>
      <c r="F221" s="88"/>
      <c r="G221" s="88"/>
      <c r="H221" s="88"/>
      <c r="I221" s="88"/>
    </row>
    <row r="222" spans="4:9" ht="15.75">
      <c r="D222" s="88"/>
      <c r="E222" s="88"/>
      <c r="F222" s="88"/>
      <c r="G222" s="88"/>
      <c r="H222" s="88"/>
      <c r="I222" s="88"/>
    </row>
    <row r="223" spans="4:9" ht="15.75">
      <c r="D223" s="88"/>
      <c r="E223" s="88"/>
      <c r="F223" s="88"/>
      <c r="G223" s="88"/>
      <c r="H223" s="88"/>
      <c r="I223" s="88"/>
    </row>
    <row r="224" spans="4:9" ht="15.75">
      <c r="D224" s="88"/>
      <c r="E224" s="88"/>
      <c r="F224" s="88"/>
      <c r="G224" s="88"/>
      <c r="H224" s="88"/>
      <c r="I224" s="88"/>
    </row>
    <row r="225" spans="4:9" ht="15.75">
      <c r="D225" s="88"/>
      <c r="E225" s="88"/>
      <c r="F225" s="88"/>
      <c r="G225" s="88"/>
      <c r="H225" s="88"/>
      <c r="I225" s="88"/>
    </row>
    <row r="226" spans="4:9" ht="15.75">
      <c r="D226" s="88"/>
      <c r="E226" s="88"/>
      <c r="F226" s="88"/>
      <c r="G226" s="88"/>
      <c r="H226" s="88"/>
      <c r="I226" s="88"/>
    </row>
    <row r="227" spans="4:9" ht="15.75">
      <c r="D227" s="88"/>
      <c r="E227" s="88"/>
      <c r="F227" s="88"/>
      <c r="G227" s="88"/>
      <c r="H227" s="88"/>
      <c r="I227" s="88"/>
    </row>
    <row r="228" spans="4:9" ht="15.75">
      <c r="D228" s="88"/>
      <c r="E228" s="88"/>
      <c r="F228" s="88"/>
      <c r="G228" s="88"/>
      <c r="H228" s="88"/>
      <c r="I228" s="88"/>
    </row>
    <row r="229" spans="4:9" ht="15.75">
      <c r="D229" s="88"/>
      <c r="E229" s="88"/>
      <c r="F229" s="88"/>
      <c r="G229" s="88"/>
      <c r="H229" s="88"/>
      <c r="I229" s="88"/>
    </row>
    <row r="230" spans="4:9" ht="15.75">
      <c r="D230" s="88"/>
      <c r="E230" s="88"/>
      <c r="F230" s="88"/>
      <c r="G230" s="88"/>
      <c r="H230" s="88"/>
      <c r="I230" s="88"/>
    </row>
    <row r="231" spans="4:9" ht="15.75">
      <c r="D231" s="88"/>
      <c r="E231" s="88"/>
      <c r="F231" s="88"/>
      <c r="G231" s="88"/>
      <c r="H231" s="88"/>
      <c r="I231" s="88"/>
    </row>
    <row r="232" spans="4:9" ht="15.75">
      <c r="D232" s="88"/>
      <c r="E232" s="88"/>
      <c r="F232" s="88"/>
      <c r="G232" s="88"/>
      <c r="H232" s="88"/>
      <c r="I232" s="88"/>
    </row>
    <row r="233" spans="4:9" ht="15.75">
      <c r="D233" s="88"/>
      <c r="E233" s="88"/>
      <c r="F233" s="88"/>
      <c r="G233" s="88"/>
      <c r="H233" s="88"/>
      <c r="I233" s="88"/>
    </row>
    <row r="234" spans="4:9" ht="15.75">
      <c r="D234" s="88"/>
      <c r="E234" s="88"/>
      <c r="F234" s="88"/>
      <c r="G234" s="88"/>
      <c r="H234" s="88"/>
      <c r="I234" s="88"/>
    </row>
    <row r="235" spans="4:9" ht="15.75">
      <c r="D235" s="88"/>
      <c r="E235" s="88"/>
      <c r="F235" s="88"/>
      <c r="G235" s="88"/>
      <c r="H235" s="88"/>
      <c r="I235" s="88"/>
    </row>
    <row r="236" spans="4:9" ht="15.75">
      <c r="D236" s="88"/>
      <c r="E236" s="88"/>
      <c r="F236" s="88"/>
      <c r="G236" s="88"/>
      <c r="H236" s="88"/>
      <c r="I236" s="88"/>
    </row>
    <row r="237" spans="4:9" ht="15.75">
      <c r="D237" s="88"/>
      <c r="E237" s="88"/>
      <c r="F237" s="88"/>
      <c r="G237" s="88"/>
      <c r="H237" s="88"/>
      <c r="I237" s="88"/>
    </row>
    <row r="238" spans="4:9" ht="15.75">
      <c r="D238" s="88"/>
      <c r="E238" s="88"/>
      <c r="F238" s="88"/>
      <c r="G238" s="88"/>
      <c r="H238" s="88"/>
      <c r="I238" s="88"/>
    </row>
    <row r="239" spans="4:9" ht="15.75">
      <c r="D239" s="88"/>
      <c r="E239" s="88"/>
      <c r="F239" s="88"/>
      <c r="G239" s="88"/>
      <c r="H239" s="88"/>
      <c r="I239" s="88"/>
    </row>
    <row r="240" spans="4:9" ht="15.75">
      <c r="D240" s="88"/>
      <c r="E240" s="88"/>
      <c r="F240" s="88"/>
      <c r="G240" s="88"/>
      <c r="H240" s="88"/>
      <c r="I240" s="88"/>
    </row>
    <row r="241" spans="4:9" ht="15.75">
      <c r="D241" s="88"/>
      <c r="E241" s="88"/>
      <c r="F241" s="88"/>
      <c r="G241" s="88"/>
      <c r="H241" s="88"/>
      <c r="I241" s="88"/>
    </row>
    <row r="242" spans="4:9" ht="15.75">
      <c r="D242" s="88"/>
      <c r="E242" s="88"/>
      <c r="F242" s="88"/>
      <c r="G242" s="88"/>
      <c r="H242" s="88"/>
      <c r="I242" s="88"/>
    </row>
    <row r="243" spans="4:9" ht="15.75">
      <c r="D243" s="88"/>
      <c r="E243" s="88"/>
      <c r="F243" s="88"/>
      <c r="G243" s="88"/>
      <c r="H243" s="88"/>
      <c r="I243" s="88"/>
    </row>
    <row r="244" spans="4:9" ht="15.75">
      <c r="D244" s="88"/>
      <c r="E244" s="88"/>
      <c r="F244" s="88"/>
      <c r="G244" s="88"/>
      <c r="H244" s="88"/>
      <c r="I244" s="88"/>
    </row>
    <row r="245" spans="4:9" ht="15.75">
      <c r="D245" s="88"/>
      <c r="E245" s="88"/>
      <c r="F245" s="88"/>
      <c r="G245" s="88"/>
      <c r="H245" s="88"/>
      <c r="I245" s="88"/>
    </row>
    <row r="246" spans="4:9" ht="15.75">
      <c r="D246" s="88"/>
      <c r="E246" s="88"/>
      <c r="F246" s="88"/>
      <c r="G246" s="88"/>
      <c r="H246" s="88"/>
      <c r="I246" s="88"/>
    </row>
    <row r="247" spans="4:9" ht="15.75">
      <c r="D247" s="88"/>
      <c r="E247" s="88"/>
      <c r="F247" s="88"/>
      <c r="G247" s="88"/>
      <c r="H247" s="88"/>
      <c r="I247" s="88"/>
    </row>
    <row r="248" spans="4:9" ht="15.75">
      <c r="D248" s="88"/>
      <c r="E248" s="88"/>
      <c r="F248" s="88"/>
      <c r="G248" s="88"/>
      <c r="H248" s="88"/>
      <c r="I248" s="88"/>
    </row>
    <row r="249" spans="4:9" ht="15.75">
      <c r="D249" s="88"/>
      <c r="E249" s="88"/>
      <c r="F249" s="88"/>
      <c r="G249" s="88"/>
      <c r="H249" s="88"/>
      <c r="I249" s="88"/>
    </row>
    <row r="250" spans="4:9" ht="15.75">
      <c r="D250" s="88"/>
      <c r="E250" s="88"/>
      <c r="F250" s="88"/>
      <c r="G250" s="88"/>
      <c r="H250" s="88"/>
      <c r="I250" s="88"/>
    </row>
    <row r="251" spans="4:9" ht="15.75">
      <c r="D251" s="88"/>
      <c r="E251" s="88"/>
      <c r="F251" s="88"/>
      <c r="G251" s="88"/>
      <c r="H251" s="88"/>
      <c r="I251" s="88"/>
    </row>
    <row r="252" spans="4:9" ht="15.75">
      <c r="D252" s="88"/>
      <c r="E252" s="88"/>
      <c r="F252" s="88"/>
      <c r="G252" s="88"/>
      <c r="H252" s="88"/>
      <c r="I252" s="88"/>
    </row>
    <row r="253" spans="4:9" ht="15.75">
      <c r="D253" s="88"/>
      <c r="E253" s="88"/>
      <c r="F253" s="88"/>
      <c r="G253" s="88"/>
      <c r="H253" s="88"/>
      <c r="I253" s="88"/>
    </row>
    <row r="254" spans="4:9" ht="15.75">
      <c r="D254" s="88"/>
      <c r="E254" s="88"/>
      <c r="F254" s="88"/>
      <c r="G254" s="88"/>
      <c r="H254" s="88"/>
      <c r="I254" s="88"/>
    </row>
    <row r="255" spans="4:9" ht="15.75">
      <c r="D255" s="88"/>
      <c r="E255" s="88"/>
      <c r="F255" s="88"/>
      <c r="G255" s="88"/>
      <c r="H255" s="88"/>
      <c r="I255" s="88"/>
    </row>
    <row r="256" spans="4:9" ht="15.75">
      <c r="D256" s="88"/>
      <c r="E256" s="88"/>
      <c r="F256" s="88"/>
      <c r="G256" s="88"/>
      <c r="H256" s="88"/>
      <c r="I256" s="88"/>
    </row>
    <row r="257" spans="4:9" ht="15.75">
      <c r="D257" s="88"/>
      <c r="E257" s="88"/>
      <c r="F257" s="88"/>
      <c r="G257" s="88"/>
      <c r="H257" s="88"/>
      <c r="I257" s="88"/>
    </row>
    <row r="258" spans="4:9" ht="15.75">
      <c r="D258" s="88"/>
      <c r="E258" s="88"/>
      <c r="F258" s="88"/>
      <c r="G258" s="88"/>
      <c r="H258" s="88"/>
      <c r="I258" s="88"/>
    </row>
    <row r="259" spans="4:9" ht="15.75">
      <c r="D259" s="88"/>
      <c r="E259" s="88"/>
      <c r="F259" s="88"/>
      <c r="G259" s="88"/>
      <c r="H259" s="88"/>
      <c r="I259" s="88"/>
    </row>
    <row r="260" spans="4:9" ht="15.75">
      <c r="D260" s="88"/>
      <c r="E260" s="88"/>
      <c r="F260" s="88"/>
      <c r="G260" s="88"/>
      <c r="H260" s="88"/>
      <c r="I260" s="88"/>
    </row>
    <row r="261" spans="4:9" ht="15.75">
      <c r="D261" s="88"/>
      <c r="E261" s="88"/>
      <c r="F261" s="88"/>
      <c r="G261" s="88"/>
      <c r="H261" s="88"/>
      <c r="I261" s="88"/>
    </row>
    <row r="262" spans="4:9" ht="15.75">
      <c r="D262" s="88"/>
      <c r="E262" s="88"/>
      <c r="F262" s="88"/>
      <c r="G262" s="88"/>
      <c r="H262" s="88"/>
      <c r="I262" s="88"/>
    </row>
    <row r="263" spans="4:9" ht="15.75">
      <c r="D263" s="88"/>
      <c r="E263" s="88"/>
      <c r="F263" s="88"/>
      <c r="G263" s="88"/>
      <c r="H263" s="88"/>
      <c r="I263" s="88"/>
    </row>
    <row r="264" spans="4:9" ht="15.75">
      <c r="D264" s="88"/>
      <c r="E264" s="88"/>
      <c r="F264" s="88"/>
      <c r="G264" s="88"/>
      <c r="H264" s="88"/>
      <c r="I264" s="88"/>
    </row>
  </sheetData>
  <sheetProtection password="D554" sheet="1" objects="1" scenarios="1" insertRows="0"/>
  <mergeCells count="20">
    <mergeCell ref="B38:I38"/>
    <mergeCell ref="B39:I39"/>
    <mergeCell ref="B40:I40"/>
    <mergeCell ref="B41:I41"/>
    <mergeCell ref="A29:I29"/>
    <mergeCell ref="B31:F31"/>
    <mergeCell ref="B32:F32"/>
    <mergeCell ref="B33:F33"/>
    <mergeCell ref="B34:I34"/>
    <mergeCell ref="B35:I35"/>
    <mergeCell ref="B42:I42"/>
    <mergeCell ref="A8:A10"/>
    <mergeCell ref="B8:B10"/>
    <mergeCell ref="C9:C10"/>
    <mergeCell ref="D9:D10"/>
    <mergeCell ref="E9:E10"/>
    <mergeCell ref="F9:F10"/>
    <mergeCell ref="I9:I10"/>
    <mergeCell ref="B36:I36"/>
    <mergeCell ref="B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855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01.01.2017 г. до 30.06.2017 г.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856</v>
      </c>
      <c r="B5" s="32" t="s">
        <v>857</v>
      </c>
      <c r="C5" s="33" t="s">
        <v>858</v>
      </c>
      <c r="D5" s="34" t="s">
        <v>859</v>
      </c>
      <c r="E5" s="33" t="s">
        <v>860</v>
      </c>
      <c r="F5" s="32" t="s">
        <v>861</v>
      </c>
      <c r="G5" s="35" t="s">
        <v>862</v>
      </c>
    </row>
    <row r="6" spans="1:7" ht="18.75" customHeight="1">
      <c r="A6" s="36" t="s">
        <v>863</v>
      </c>
      <c r="B6" s="37" t="s">
        <v>864</v>
      </c>
      <c r="C6" s="38">
        <f>'1-Баланс'!C95</f>
        <v>34631</v>
      </c>
      <c r="D6" s="39">
        <f aca="true" t="shared" si="0" ref="D6:D15">C6-E6</f>
        <v>0</v>
      </c>
      <c r="E6" s="38">
        <f>'1-Баланс'!G95</f>
        <v>34631</v>
      </c>
      <c r="F6" s="40" t="s">
        <v>865</v>
      </c>
      <c r="G6" s="36" t="s">
        <v>863</v>
      </c>
    </row>
    <row r="7" spans="1:7" ht="18.75" customHeight="1">
      <c r="A7" s="36" t="s">
        <v>863</v>
      </c>
      <c r="B7" s="37" t="s">
        <v>866</v>
      </c>
      <c r="C7" s="38">
        <f>'1-Баланс'!G37</f>
        <v>13058</v>
      </c>
      <c r="D7" s="39">
        <f t="shared" si="0"/>
        <v>-10942</v>
      </c>
      <c r="E7" s="38">
        <f>'1-Баланс'!G18</f>
        <v>24000</v>
      </c>
      <c r="F7" s="40" t="s">
        <v>499</v>
      </c>
      <c r="G7" s="36" t="s">
        <v>863</v>
      </c>
    </row>
    <row r="8" spans="1:7" ht="18.75" customHeight="1">
      <c r="A8" s="36" t="s">
        <v>863</v>
      </c>
      <c r="B8" s="37" t="s">
        <v>867</v>
      </c>
      <c r="C8" s="38">
        <f>ABS('1-Баланс'!G32)-ABS('1-Баланс'!G33)</f>
        <v>-111</v>
      </c>
      <c r="D8" s="39">
        <f t="shared" si="0"/>
        <v>0</v>
      </c>
      <c r="E8" s="38">
        <f>ABS('2-Отчет за доходите'!C44)-ABS('2-Отчет за доходите'!G44)</f>
        <v>-111</v>
      </c>
      <c r="F8" s="40" t="s">
        <v>868</v>
      </c>
      <c r="G8" s="41" t="s">
        <v>869</v>
      </c>
    </row>
    <row r="9" spans="1:7" ht="18.75" customHeight="1">
      <c r="A9" s="36" t="s">
        <v>863</v>
      </c>
      <c r="B9" s="37" t="s">
        <v>870</v>
      </c>
      <c r="C9" s="38">
        <f>'1-Баланс'!D92</f>
        <v>98</v>
      </c>
      <c r="D9" s="39">
        <f t="shared" si="0"/>
        <v>0</v>
      </c>
      <c r="E9" s="38">
        <f>'3-Отчет за паричния поток'!C45</f>
        <v>98</v>
      </c>
      <c r="F9" s="40" t="s">
        <v>871</v>
      </c>
      <c r="G9" s="41" t="s">
        <v>872</v>
      </c>
    </row>
    <row r="10" spans="1:7" ht="18.75" customHeight="1">
      <c r="A10" s="36" t="s">
        <v>863</v>
      </c>
      <c r="B10" s="37" t="s">
        <v>873</v>
      </c>
      <c r="C10" s="38">
        <f>'1-Баланс'!C92</f>
        <v>48</v>
      </c>
      <c r="D10" s="39">
        <f t="shared" si="0"/>
        <v>0</v>
      </c>
      <c r="E10" s="38">
        <f>'3-Отчет за паричния поток'!C46</f>
        <v>48</v>
      </c>
      <c r="F10" s="40" t="s">
        <v>874</v>
      </c>
      <c r="G10" s="41" t="s">
        <v>872</v>
      </c>
    </row>
    <row r="11" spans="1:7" ht="18.75" customHeight="1">
      <c r="A11" s="36" t="s">
        <v>863</v>
      </c>
      <c r="B11" s="37" t="s">
        <v>866</v>
      </c>
      <c r="C11" s="38">
        <f>'1-Баланс'!G37</f>
        <v>13058</v>
      </c>
      <c r="D11" s="39">
        <f t="shared" si="0"/>
        <v>0</v>
      </c>
      <c r="E11" s="38">
        <f>'4-Отчет за собствения капитал'!L34</f>
        <v>13058</v>
      </c>
      <c r="F11" s="40" t="s">
        <v>875</v>
      </c>
      <c r="G11" s="41" t="s">
        <v>876</v>
      </c>
    </row>
    <row r="12" spans="1:7" ht="18.75" customHeight="1">
      <c r="A12" s="36" t="s">
        <v>863</v>
      </c>
      <c r="B12" s="37" t="s">
        <v>877</v>
      </c>
      <c r="C12" s="38">
        <f>'1-Баланс'!C36</f>
        <v>1555</v>
      </c>
      <c r="D12" s="39" t="e">
        <f t="shared" si="0"/>
        <v>#REF!</v>
      </c>
      <c r="E12" s="38" t="e">
        <f>#REF!+#REF!</f>
        <v>#REF!</v>
      </c>
      <c r="F12" s="40" t="s">
        <v>878</v>
      </c>
      <c r="G12" s="41" t="s">
        <v>879</v>
      </c>
    </row>
    <row r="13" spans="1:7" ht="18.75" customHeight="1">
      <c r="A13" s="36" t="s">
        <v>863</v>
      </c>
      <c r="B13" s="37" t="s">
        <v>880</v>
      </c>
      <c r="C13" s="38">
        <f>'1-Баланс'!C37</f>
        <v>0</v>
      </c>
      <c r="D13" s="39" t="e">
        <f t="shared" si="0"/>
        <v>#REF!</v>
      </c>
      <c r="E13" s="38" t="e">
        <f>#REF!+#REF!</f>
        <v>#REF!</v>
      </c>
      <c r="F13" s="40" t="s">
        <v>881</v>
      </c>
      <c r="G13" s="41" t="s">
        <v>879</v>
      </c>
    </row>
    <row r="14" spans="1:7" ht="18.75" customHeight="1">
      <c r="A14" s="36" t="s">
        <v>863</v>
      </c>
      <c r="B14" s="37" t="s">
        <v>882</v>
      </c>
      <c r="C14" s="38">
        <f>'1-Баланс'!C38</f>
        <v>7</v>
      </c>
      <c r="D14" s="39" t="e">
        <f t="shared" si="0"/>
        <v>#REF!</v>
      </c>
      <c r="E14" s="38" t="e">
        <f>#REF!+#REF!</f>
        <v>#REF!</v>
      </c>
      <c r="F14" s="40" t="s">
        <v>883</v>
      </c>
      <c r="G14" s="41" t="s">
        <v>879</v>
      </c>
    </row>
    <row r="15" spans="1:7" ht="18.75" customHeight="1">
      <c r="A15" s="36" t="s">
        <v>863</v>
      </c>
      <c r="B15" s="37" t="s">
        <v>884</v>
      </c>
      <c r="C15" s="38">
        <f>'1-Баланс'!C39</f>
        <v>9</v>
      </c>
      <c r="D15" s="39" t="e">
        <f t="shared" si="0"/>
        <v>#REF!</v>
      </c>
      <c r="E15" s="38" t="e">
        <f>#REF!+#REF!</f>
        <v>#REF!</v>
      </c>
      <c r="F15" s="40" t="s">
        <v>885</v>
      </c>
      <c r="G15" s="41" t="s">
        <v>879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2017-08-27T13:06:49Z</cp:lastPrinted>
  <dcterms:created xsi:type="dcterms:W3CDTF">2006-09-16T00:00:00Z</dcterms:created>
  <dcterms:modified xsi:type="dcterms:W3CDTF">2017-08-27T13:44:00Z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